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F657DB25-530F-4D00-9FB2-661113D20357}" xr6:coauthVersionLast="47" xr6:coauthVersionMax="47" xr10:uidLastSave="{00000000-0000-0000-0000-000000000000}"/>
  <bookViews>
    <workbookView xWindow="28680" yWindow="-120" windowWidth="29040" windowHeight="15840" tabRatio="680" xr2:uid="{00000000-000D-0000-FFFF-FFFF00000000}"/>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10" sheetId="14" r:id="rId14"/>
    <sheet name="Footnote 11" sheetId="15" r:id="rId15"/>
    <sheet name="Footnote 12" sheetId="16" r:id="rId16"/>
    <sheet name="Footnote 13" sheetId="17" r:id="rId17"/>
    <sheet name="Footnote 14" sheetId="18" r:id="rId18"/>
    <sheet name="Footnote 15" sheetId="19" r:id="rId19"/>
    <sheet name="Footnote 16" sheetId="20" r:id="rId20"/>
    <sheet name="Footnote 17" sheetId="21" r:id="rId21"/>
    <sheet name="Exhibit A-1" sheetId="22" r:id="rId22"/>
    <sheet name="Exhibit A-2 State" sheetId="23" r:id="rId23"/>
    <sheet name="Exhibit A-2 Federal" sheetId="24" r:id="rId24"/>
    <sheet name="Exhibit A-2 Summary" sheetId="25" r:id="rId25"/>
    <sheet name="Exhibit A-3" sheetId="26" r:id="rId26"/>
    <sheet name="Exhibit A-4 " sheetId="27" r:id="rId27"/>
    <sheet name="Exhibit A-4  State - Federal" sheetId="28" r:id="rId28"/>
    <sheet name="Exhibit B-1" sheetId="29" r:id="rId29"/>
    <sheet name="Exhibit B-2" sheetId="30" r:id="rId30"/>
    <sheet name="Exhibit C-1" sheetId="31" r:id="rId31"/>
    <sheet name="Exhibit C-2" sheetId="32" r:id="rId32"/>
    <sheet name="Exhibit C-3" sheetId="33" r:id="rId33"/>
    <sheet name="Exhibit C-4" sheetId="34" r:id="rId34"/>
  </sheets>
  <definedNames>
    <definedName name="_1EXHIBIT_A" localSheetId="2">'Exhibit A Supplemental'!$A$3:$K$48</definedName>
    <definedName name="_1EXHIBIT_A">'Exhibit A'!$A$3:$M$50</definedName>
    <definedName name="_1EXHIBIT_C">'Exhibit C'!$A$3:$L$32</definedName>
    <definedName name="Exh_B_2_print">'Exhibit B-2'!$A$3:$W$50</definedName>
    <definedName name="Exh_C">'Exhibit C'!$A$3:$L$32</definedName>
    <definedName name="Exh_C_1_print">'Exhibit C-1'!$A$3:$U$50</definedName>
    <definedName name="Exh_C_2_print">'Exhibit C-2'!$A$3:$K$34</definedName>
    <definedName name="EXHIBIT_A3">'Exhibit A-3'!$B$3:$V$54</definedName>
    <definedName name="ExhibitB">'Exhibit B'!$A$3:$L$40</definedName>
    <definedName name="Page_1" localSheetId="25">'Exhibit A-3'!$B$3:$K$56</definedName>
    <definedName name="Page_1" localSheetId="26">'Exhibit A-4 '!$A$3:$O$56</definedName>
    <definedName name="Page_1" localSheetId="27">'Exhibit A-4  State - Federal'!$A$3:$B$56</definedName>
    <definedName name="Page_1">'Exhibit A-1'!$A$3:$M$62</definedName>
    <definedName name="Page_2" localSheetId="25">'Exhibit A-3'!$L$3:$U$56</definedName>
    <definedName name="Page_2" localSheetId="26">'Exhibit A-4 '!$P$3:$AC$56</definedName>
    <definedName name="Page_2" localSheetId="27">'Exhibit A-4  State - Federal'!#REF!</definedName>
    <definedName name="Page_2">'Exhibit A-1'!$N$3:$AA$62</definedName>
    <definedName name="Page_3" localSheetId="26">'Exhibit A-4 '!$AD$3:$AM$56</definedName>
    <definedName name="Page_3" localSheetId="27">'Exhibit A-4  State - Federal'!#REF!</definedName>
    <definedName name="Page_3" localSheetId="17">#REF!</definedName>
    <definedName name="Page_3" localSheetId="18">#REF!</definedName>
    <definedName name="Page_3" localSheetId="19">#REF!</definedName>
    <definedName name="Page_3" localSheetId="20">#REF!</definedName>
    <definedName name="Page_3">#REF!</definedName>
    <definedName name="Page_4" localSheetId="26">'Exhibit A-4 '!$AN$3:$AY$56</definedName>
    <definedName name="Page_4" localSheetId="27">'Exhibit A-4  State - Federal'!#REF!</definedName>
    <definedName name="Page_4" localSheetId="17">#REF!</definedName>
    <definedName name="Page_4" localSheetId="18">#REF!</definedName>
    <definedName name="Page_4" localSheetId="19">#REF!</definedName>
    <definedName name="Page_4" localSheetId="20">#REF!</definedName>
    <definedName name="Page_4">#REF!</definedName>
    <definedName name="Page_5" localSheetId="26">'Exhibit A-4 '!$AZ$3:$BG$56</definedName>
    <definedName name="Page_5" localSheetId="27">'Exhibit A-4  State - Federal'!#REF!</definedName>
    <definedName name="Page_5" localSheetId="17">#REF!</definedName>
    <definedName name="Page_5" localSheetId="18">#REF!</definedName>
    <definedName name="Page_5" localSheetId="19">#REF!</definedName>
    <definedName name="Page_5" localSheetId="20">#REF!</definedName>
    <definedName name="Page_5">#REF!</definedName>
    <definedName name="Page_6" localSheetId="26">'Exhibit A-4 '!$BH$3:$BS$56</definedName>
    <definedName name="Page_6" localSheetId="27">'Exhibit A-4  State - Federal'!#REF!</definedName>
    <definedName name="Page_6" localSheetId="17">#REF!</definedName>
    <definedName name="Page_6" localSheetId="18">#REF!</definedName>
    <definedName name="Page_6" localSheetId="19">#REF!</definedName>
    <definedName name="Page_6" localSheetId="20">#REF!</definedName>
    <definedName name="Page_6">#REF!</definedName>
    <definedName name="Page_7" localSheetId="26">'Exhibit A-4 '!$BT$3:$BZ$56</definedName>
    <definedName name="Page_7" localSheetId="27">'Exhibit A-4  State - Federal'!#REF!</definedName>
    <definedName name="Page_7" localSheetId="17">#REF!</definedName>
    <definedName name="Page_7" localSheetId="18">#REF!</definedName>
    <definedName name="Page_7" localSheetId="19">#REF!</definedName>
    <definedName name="Page_7" localSheetId="20">#REF!</definedName>
    <definedName name="Page_7">#REF!</definedName>
    <definedName name="Page_8" localSheetId="26">'Exhibit A-4 '!#REF!</definedName>
    <definedName name="Page_8" localSheetId="27">'Exhibit A-4  State - Federal'!$C$3:$K$56</definedName>
    <definedName name="Page_8" localSheetId="17">#REF!</definedName>
    <definedName name="Page_8" localSheetId="18">#REF!</definedName>
    <definedName name="Page_8" localSheetId="19">#REF!</definedName>
    <definedName name="Page_8" localSheetId="20">#REF!</definedName>
    <definedName name="Page_8">#REF!</definedName>
    <definedName name="PAGE1" localSheetId="23">'Exhibit A-2 Federal'!$A$3:$I$59</definedName>
    <definedName name="Page1" localSheetId="29">'Exhibit B-2'!$A$3:$W$51</definedName>
    <definedName name="Page1" localSheetId="33">'Exhibit C-4'!$A$13:$I$58</definedName>
    <definedName name="page1" localSheetId="0">'Table of Contents'!$A$6:$J$50</definedName>
    <definedName name="PAGE1">'Exhibit A-2 State'!$B$3:$N$58</definedName>
    <definedName name="PAGE10" localSheetId="23">'Exhibit A-2 Federal'!$J$3:$O$59</definedName>
    <definedName name="PAGE10">'Exhibit A-2 State'!$DH$3:$DS$58</definedName>
    <definedName name="PAGE11">'Exhibit A-2 Federal'!$J$3:$T$59</definedName>
    <definedName name="Page2" localSheetId="33">'Exhibit C-4'!$A$19:$I$146</definedName>
    <definedName name="PAGE2">'Exhibit A-2 State'!$O$3:$AA$58</definedName>
    <definedName name="Page3" localSheetId="33">'Exhibit C-4'!$A$63:$I$146</definedName>
    <definedName name="PAGE3">'Exhibit A-2 State'!$AB$3:$AO$58</definedName>
    <definedName name="PAGE4" localSheetId="23">'Exhibit A-2 Federal'!$C$3:$I$59</definedName>
    <definedName name="PAGE4">'Exhibit A-2 State'!$AP$3:$CG$58</definedName>
    <definedName name="Page5" localSheetId="33">'Exhibit C-4'!$A$139:$I$165</definedName>
    <definedName name="PAGE5">'Exhibit A-2 State'!$AX$3:$BK$58</definedName>
    <definedName name="Page6" localSheetId="33">'Exhibit C-4'!$A$169:$I$173</definedName>
    <definedName name="PAGE6">'Exhibit A-2 State'!$BL$3:$CA$58</definedName>
    <definedName name="Page7" localSheetId="33">'Exhibit C-4'!$A$218:$I$298</definedName>
    <definedName name="PAGE7">'Exhibit A-2 State'!$CB$3:$CO$58</definedName>
    <definedName name="PAGE8">'Exhibit A-2 State'!$CP$3:$CW$58</definedName>
    <definedName name="PAGE9">'Exhibit A-2 State'!$CZ$3:$DI$58</definedName>
    <definedName name="PG1NEW">'Exhibit A-3'!$A$3:$K$56</definedName>
    <definedName name="_xlnm.Print_Area" localSheetId="1">'Exhibit A'!$A$3:$M$51</definedName>
    <definedName name="_xlnm.Print_Area" localSheetId="2">'Exhibit A Supplemental'!$A$3:$K$49</definedName>
    <definedName name="_xlnm.Print_Area" localSheetId="21">'Exhibit A-1'!$A$3:$AA$60</definedName>
    <definedName name="_xlnm.Print_Area" localSheetId="23">'Exhibit A-2 Federal'!$A$3:$T$59</definedName>
    <definedName name="_xlnm.Print_Area" localSheetId="22">'Exhibit A-2 State'!$A$3:$DS$59</definedName>
    <definedName name="_xlnm.Print_Area" localSheetId="24">'Exhibit A-2 Summary'!$A$3:$M$67</definedName>
    <definedName name="_xlnm.Print_Area" localSheetId="25">'Exhibit A-3'!$A$3:$U$56</definedName>
    <definedName name="_xlnm.Print_Area" localSheetId="26">'Exhibit A-4 '!$A$3:$CA$57</definedName>
    <definedName name="_xlnm.Print_Area" localSheetId="27">'Exhibit A-4  State - Federal'!$A$3:$K$57</definedName>
    <definedName name="_xlnm.Print_Area" localSheetId="3">'Exhibit B'!$A$3:$M$46</definedName>
    <definedName name="_xlnm.Print_Area" localSheetId="28">'Exhibit B-1'!$A$3:$W$50</definedName>
    <definedName name="_xlnm.Print_Area" localSheetId="29">'Exhibit B-2'!$A$3:$X$58</definedName>
    <definedName name="_xlnm.Print_Area" localSheetId="4">'Exhibit C'!$A$3:$L$38</definedName>
    <definedName name="_xlnm.Print_Area" localSheetId="30">'Exhibit C-1'!$A$2:$J$41</definedName>
    <definedName name="_xlnm.Print_Area" localSheetId="31">'Exhibit C-2'!$A$3:$L$37</definedName>
    <definedName name="_xlnm.Print_Area" localSheetId="32">'Exhibit C-3'!$A$3:$S$37</definedName>
    <definedName name="_xlnm.Print_Area" localSheetId="33">'Exhibit C-4'!$A$9:$I$298</definedName>
    <definedName name="_xlnm.Print_Area" localSheetId="10">'Exhibit D Capital'!$A$3:$P$50</definedName>
    <definedName name="_xlnm.Print_Area" localSheetId="12">'Exhibit D Capital Federal'!$A$3:$K$47</definedName>
    <definedName name="_xlnm.Print_Area" localSheetId="11">'Exhibit D Capital State'!$A$3:$K$50</definedName>
    <definedName name="_xlnm.Print_Area" localSheetId="9">'Exhibit D Debt'!$A$3:$L$41</definedName>
    <definedName name="_xlnm.Print_Area" localSheetId="5">'Exhibit D General'!$A$3:$L$48</definedName>
    <definedName name="_xlnm.Print_Area" localSheetId="6">'Exhibit D Special'!$A$3:$O$46</definedName>
    <definedName name="_xlnm.Print_Area" localSheetId="8">'Exhibit D Special Federal'!$A$3:$K$42</definedName>
    <definedName name="_xlnm.Print_Area" localSheetId="7">'Exhibit D Special State'!$A$3:$K$45</definedName>
    <definedName name="_xlnm.Print_Area" localSheetId="14">'Footnote 11'!$A$3:$AE$54</definedName>
    <definedName name="_xlnm.Print_Area" localSheetId="15">'Footnote 12'!$A$3:$AD$59</definedName>
    <definedName name="_xlnm.Print_Area" localSheetId="16">'Footnote 13'!$A$3:$AE$47</definedName>
    <definedName name="_xlnm.Print_Area" localSheetId="17">'Footnote 14'!$A$3:$AE$44</definedName>
    <definedName name="_xlnm.Print_Area" localSheetId="18">'Footnote 15'!$A$3:$AE$45</definedName>
    <definedName name="_xlnm.Print_Area" localSheetId="19">'Footnote 16'!$A$3:$AE$47</definedName>
    <definedName name="_xlnm.Print_Area" localSheetId="20">'Footnote 17'!$A$3:$AE$43</definedName>
    <definedName name="_xlnm.Print_Area" localSheetId="13">'Footnotes 1 - 10'!$A$2:$CO$51</definedName>
    <definedName name="_xlnm.Print_Area" localSheetId="0">'Table of Contents'!$A$1:$J$50</definedName>
    <definedName name="_xlnm.Print_Area">'Exhibit A'!$A$3:$M$50</definedName>
    <definedName name="_xlnm.Print_Titles" localSheetId="21">'Exhibit A-1'!$A:$A</definedName>
    <definedName name="_xlnm.Print_Titles" localSheetId="23">'Exhibit A-2 Federal'!$A:$A</definedName>
    <definedName name="_xlnm.Print_Titles" localSheetId="22">'Exhibit A-2 State'!$A:$A</definedName>
    <definedName name="_xlnm.Print_Titles" localSheetId="25">'Exhibit A-3'!$A:$A</definedName>
    <definedName name="_xlnm.Print_Titles" localSheetId="26">'Exhibit A-4 '!$A:$A</definedName>
    <definedName name="_xlnm.Print_Titles" localSheetId="27">'Exhibit A-4  State - Federal'!$A:$A</definedName>
    <definedName name="_xlnm.Print_Titles" localSheetId="28">'Exhibit B-1'!$A:$A</definedName>
    <definedName name="_xlnm.Print_Titles" localSheetId="33">'Exhibit C-4'!$7:$8</definedName>
    <definedName name="Z_465D7A22_EB3E_481C_9D8B_D48F27B2C645_.wvu.Cols" localSheetId="22" hidden="1">'Exhibit A-2 State'!#REF!,'Exhibit A-2 State'!#REF!</definedName>
    <definedName name="Z_465D7A22_EB3E_481C_9D8B_D48F27B2C645_.wvu.PrintArea" localSheetId="22" hidden="1">'Exhibit A-2 State'!$A$3:$DS$58</definedName>
    <definedName name="Z_465D7A22_EB3E_481C_9D8B_D48F27B2C645_.wvu.PrintTitles" localSheetId="22" hidden="1">'Exhibit A-2 State'!$A:$A</definedName>
    <definedName name="Z_5289DA54_76AB_451A_8C59_53032360E3B9_.wvu.PrintArea" localSheetId="17" hidden="1">'Footnote 14'!$A$3:$AE$29</definedName>
    <definedName name="Z_5289DA54_76AB_451A_8C59_53032360E3B9_.wvu.PrintArea" localSheetId="18" hidden="1">'Footnote 15'!$A$3:$AE$30</definedName>
    <definedName name="Z_5289DA54_76AB_451A_8C59_53032360E3B9_.wvu.PrintArea" localSheetId="19" hidden="1">'Footnote 16'!$A$3:$AE$30</definedName>
    <definedName name="Z_5289DA54_76AB_451A_8C59_53032360E3B9_.wvu.PrintArea" localSheetId="20" hidden="1">'Footnote 17'!$A$3:$AE$28</definedName>
    <definedName name="Z_93C02C7C_EE13_4856_969D_8A89F6465FBC_.wvu.PrintArea" localSheetId="26" hidden="1">'Exhibit A-4 '!#REF!</definedName>
    <definedName name="Z_93C02C7C_EE13_4856_969D_8A89F6465FBC_.wvu.PrintArea" localSheetId="27" hidden="1">'Exhibit A-4  State - Federal'!$C$3:$K$56</definedName>
    <definedName name="Z_9D56F23E_73D9_4511_9CB0_00394317666E_.wvu.Cols" localSheetId="22" hidden="1">'Exhibit A-2 State'!#REF!,'Exhibit A-2 State'!#REF!</definedName>
    <definedName name="Z_9D56F23E_73D9_4511_9CB0_00394317666E_.wvu.PrintArea" localSheetId="22" hidden="1">'Exhibit A-2 State'!$A$3:$DS$58</definedName>
    <definedName name="Z_9D56F23E_73D9_4511_9CB0_00394317666E_.wvu.PrintTitles" localSheetId="22" hidden="1">'Exhibit A-2 State'!$A:$A</definedName>
    <definedName name="Z_A44C29B5_28A0_4B12_94D3_19ABDC2E3D75_.wvu.Cols" localSheetId="22" hidden="1">'Exhibit A-2 State'!#REF!,'Exhibit A-2 State'!#REF!</definedName>
    <definedName name="Z_A44C29B5_28A0_4B12_94D3_19ABDC2E3D75_.wvu.PrintArea" localSheetId="22" hidden="1">'Exhibit A-2 State'!$A$3:$DS$58</definedName>
    <definedName name="Z_A44C29B5_28A0_4B12_94D3_19ABDC2E3D75_.wvu.PrintTitles" localSheetId="22" hidden="1">'Exhibit A-2 State'!$A:$A</definedName>
    <definedName name="Z_AF4B0D0D_95EA_40F7_89CC_4626B9CDEB3D_.wvu.PrintArea" localSheetId="17" hidden="1">'Footnote 14'!$A$3:$AE$29</definedName>
    <definedName name="Z_AF4B0D0D_95EA_40F7_89CC_4626B9CDEB3D_.wvu.PrintArea" localSheetId="18" hidden="1">'Footnote 15'!$A$3:$AE$30</definedName>
    <definedName name="Z_AF4B0D0D_95EA_40F7_89CC_4626B9CDEB3D_.wvu.PrintArea" localSheetId="19" hidden="1">'Footnote 16'!$A$3:$AE$30</definedName>
    <definedName name="Z_AF4B0D0D_95EA_40F7_89CC_4626B9CDEB3D_.wvu.PrintArea" localSheetId="20" hidden="1">'Footnote 17'!$A$3:$AE$28</definedName>
    <definedName name="Z_CE82124C_9858_4E74_B907_144CC053B26D_.wvu.Cols" localSheetId="26" hidden="1">'Exhibit A-4 '!#REF!,'Exhibit A-4 '!$JZ:$KA,'Exhibit A-4 '!$TV:$TW,'Exhibit A-4 '!$ADR:$ADS,'Exhibit A-4 '!$ANN:$ANO,'Exhibit A-4 '!$AXJ:$AXK,'Exhibit A-4 '!$BHF:$BHG,'Exhibit A-4 '!$BRB:$BRC,'Exhibit A-4 '!$CAX:$CAY,'Exhibit A-4 '!$CKT:$CKU,'Exhibit A-4 '!$CUP:$CUQ,'Exhibit A-4 '!$DEL:$DEM,'Exhibit A-4 '!$DOH:$DOI,'Exhibit A-4 '!$DYD:$DYE,'Exhibit A-4 '!$EHZ:$EIA,'Exhibit A-4 '!$ERV:$ERW,'Exhibit A-4 '!$FBR:$FBS,'Exhibit A-4 '!$FLN:$FLO,'Exhibit A-4 '!$FVJ:$FVK,'Exhibit A-4 '!$GFF:$GFG,'Exhibit A-4 '!$GPB:$GPC,'Exhibit A-4 '!$GYX:$GYY,'Exhibit A-4 '!$HIT:$HIU,'Exhibit A-4 '!$HSP:$HSQ,'Exhibit A-4 '!$ICL:$ICM,'Exhibit A-4 '!$IMH:$IMI,'Exhibit A-4 '!$IWD:$IWE,'Exhibit A-4 '!$JFZ:$JGA,'Exhibit A-4 '!$JPV:$JPW,'Exhibit A-4 '!$JZR:$JZS,'Exhibit A-4 '!$KJN:$KJO,'Exhibit A-4 '!$KTJ:$KTK,'Exhibit A-4 '!$LDF:$LDG,'Exhibit A-4 '!$LNB:$LNC,'Exhibit A-4 '!$LWX:$LWY,'Exhibit A-4 '!$MGT:$MGU,'Exhibit A-4 '!$MQP:$MQQ,'Exhibit A-4 '!$NAL:$NAM,'Exhibit A-4 '!$NKH:$NKI,'Exhibit A-4 '!$NUD:$NUE,'Exhibit A-4 '!$ODZ:$OEA,'Exhibit A-4 '!$ONV:$ONW,'Exhibit A-4 '!$OXR:$OXS,'Exhibit A-4 '!$PHN:$PHO,'Exhibit A-4 '!$PRJ:$PRK,'Exhibit A-4 '!$QBF:$QBG,'Exhibit A-4 '!$QLB:$QLC,'Exhibit A-4 '!$QUX:$QUY,'Exhibit A-4 '!$RET:$REU,'Exhibit A-4 '!$ROP:$ROQ,'Exhibit A-4 '!$RYL:$RYM,'Exhibit A-4 '!$SIH:$SII,'Exhibit A-4 '!$SSD:$SSE,'Exhibit A-4 '!$TBZ:$TCA,'Exhibit A-4 '!$TLV:$TLW,'Exhibit A-4 '!$TVR:$TVS,'Exhibit A-4 '!$UFN:$UFO,'Exhibit A-4 '!$UPJ:$UPK,'Exhibit A-4 '!$UZF:$UZG,'Exhibit A-4 '!$VJB:$VJC,'Exhibit A-4 '!$VSX:$VSY,'Exhibit A-4 '!$WCT:$WCU,'Exhibit A-4 '!$WMP:$WMQ,'Exhibit A-4 '!$WWL:$WWM</definedName>
    <definedName name="Z_CE82124C_9858_4E74_B907_144CC053B26D_.wvu.Cols" localSheetId="27"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6" hidden="1">'Exhibit A-4 '!#REF!</definedName>
    <definedName name="Z_CE82124C_9858_4E74_B907_144CC053B26D_.wvu.PrintArea" localSheetId="27" hidden="1">'Exhibit A-4  State - Federal'!$C$3:$K$56</definedName>
    <definedName name="Z_FC942D2A_E40B_4283_9D95_8A114B404F57_.wvu.PrintArea" localSheetId="14" hidden="1">'Footnote 11'!$A$3:$AE$54</definedName>
    <definedName name="Z_FC942D2A_E40B_4283_9D95_8A114B404F57_.wvu.PrintArea" localSheetId="15" hidden="1">'Footnote 12'!$B$3:$AD$59</definedName>
    <definedName name="Z_FC942D2A_E40B_4283_9D95_8A114B404F57_.wvu.PrintArea" localSheetId="13" hidden="1">'Footnotes 1 - 10'!$A$2:$CO$47</definedName>
    <definedName name="Z_FD30C435_4331_4D51_9F28_2083D67F73B8_.wvu.PrintTitles" localSheetId="26" hidden="1">'Exhibit A-4 '!$A:$A</definedName>
    <definedName name="Z_FD30C435_4331_4D51_9F28_2083D67F73B8_.wvu.PrintTitles" localSheetId="27" hidden="1">'Exhibit A-4  State - Federal'!$A:$A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3" i="34" l="1"/>
  <c r="I262" i="34"/>
  <c r="I266" i="34"/>
  <c r="I28" i="34"/>
  <c r="I83" i="34" l="1"/>
  <c r="I68" i="34"/>
  <c r="I255" i="34"/>
  <c r="C114" i="34" l="1"/>
  <c r="I70" i="34"/>
  <c r="C39" i="34"/>
  <c r="C20" i="34"/>
  <c r="K25" i="7"/>
  <c r="C51" i="34" l="1"/>
  <c r="K48" i="27"/>
  <c r="K36" i="27"/>
  <c r="K38" i="27" s="1"/>
  <c r="K21" i="27"/>
  <c r="DO49" i="23"/>
  <c r="K41" i="27" l="1"/>
  <c r="K52" i="27" s="1"/>
  <c r="K55" i="27" s="1"/>
  <c r="C296" i="34"/>
  <c r="C191" i="34"/>
  <c r="C167" i="34"/>
  <c r="C154" i="34"/>
  <c r="G136" i="34"/>
  <c r="E136" i="34"/>
  <c r="C136" i="34"/>
  <c r="I258" i="34"/>
  <c r="I257" i="34"/>
  <c r="I256" i="34"/>
  <c r="I254" i="34"/>
  <c r="I259" i="34"/>
  <c r="I210" i="34"/>
  <c r="I212" i="34"/>
  <c r="I135" i="34"/>
  <c r="I133" i="34"/>
  <c r="I131" i="34"/>
  <c r="I95" i="34"/>
  <c r="AU15" i="14"/>
  <c r="E296" i="34" l="1"/>
  <c r="I284" i="34"/>
  <c r="C172" i="34" l="1"/>
  <c r="I260" i="34" l="1"/>
  <c r="I261" i="34"/>
  <c r="I264" i="34"/>
  <c r="I265" i="34"/>
  <c r="I267" i="34"/>
  <c r="I268" i="34"/>
  <c r="I269" i="34"/>
  <c r="I278" i="34"/>
  <c r="I280" i="34"/>
  <c r="I282" i="34"/>
  <c r="I283" i="34"/>
  <c r="I285" i="34"/>
  <c r="I286" i="34"/>
  <c r="I288" i="34"/>
  <c r="I289" i="34"/>
  <c r="I291" i="34"/>
  <c r="I293" i="34"/>
  <c r="I295" i="34"/>
  <c r="I214" i="34"/>
  <c r="I215" i="34"/>
  <c r="I217" i="34"/>
  <c r="I219" i="34"/>
  <c r="I220" i="34"/>
  <c r="I229" i="34"/>
  <c r="I230" i="34"/>
  <c r="I231" i="34"/>
  <c r="I232" i="34"/>
  <c r="I233" i="34"/>
  <c r="I235" i="34"/>
  <c r="I237" i="34"/>
  <c r="I239" i="34"/>
  <c r="I240" i="34"/>
  <c r="I241" i="34"/>
  <c r="I243" i="34"/>
  <c r="I244" i="34"/>
  <c r="I246" i="34"/>
  <c r="I248" i="34"/>
  <c r="I250" i="34"/>
  <c r="I252" i="34"/>
  <c r="I198" i="34"/>
  <c r="I200" i="34"/>
  <c r="I202" i="34"/>
  <c r="I204" i="34"/>
  <c r="I206" i="34"/>
  <c r="I207" i="34"/>
  <c r="I208" i="34"/>
  <c r="I166" i="34"/>
  <c r="I164" i="34"/>
  <c r="I162" i="34"/>
  <c r="I160" i="34"/>
  <c r="I159" i="34"/>
  <c r="I149" i="34"/>
  <c r="I151" i="34"/>
  <c r="I153" i="34"/>
  <c r="I152" i="34"/>
  <c r="I105" i="34"/>
  <c r="I107" i="34"/>
  <c r="I108" i="34"/>
  <c r="I110" i="34"/>
  <c r="I112" i="34"/>
  <c r="I114" i="34"/>
  <c r="I116" i="34"/>
  <c r="I118" i="34"/>
  <c r="I120" i="34"/>
  <c r="I122" i="34"/>
  <c r="I124" i="34"/>
  <c r="I125" i="34"/>
  <c r="I127" i="34"/>
  <c r="I129" i="34"/>
  <c r="I130" i="34"/>
  <c r="I62" i="34"/>
  <c r="I63" i="34"/>
  <c r="I65" i="34"/>
  <c r="I66" i="34"/>
  <c r="I71" i="34"/>
  <c r="I72" i="34"/>
  <c r="I73" i="34"/>
  <c r="I75" i="34"/>
  <c r="I77" i="34"/>
  <c r="I79" i="34"/>
  <c r="I80" i="34"/>
  <c r="I81" i="34"/>
  <c r="I82" i="34"/>
  <c r="I84" i="34"/>
  <c r="I85" i="34"/>
  <c r="I86" i="34"/>
  <c r="I88" i="34"/>
  <c r="I89" i="34"/>
  <c r="I90" i="34"/>
  <c r="I91" i="34"/>
  <c r="I92" i="34"/>
  <c r="I93" i="34"/>
  <c r="I94" i="34"/>
  <c r="I16" i="34"/>
  <c r="I18" i="34"/>
  <c r="I20" i="34"/>
  <c r="I22" i="34"/>
  <c r="I24" i="34"/>
  <c r="I25" i="34"/>
  <c r="I27" i="34"/>
  <c r="I30" i="34"/>
  <c r="I32" i="34"/>
  <c r="I34" i="34"/>
  <c r="I35" i="34"/>
  <c r="I37" i="34"/>
  <c r="I39" i="34"/>
  <c r="I41" i="34"/>
  <c r="I43" i="34"/>
  <c r="I14" i="34"/>
  <c r="E51" i="34"/>
  <c r="CG28" i="14" l="1"/>
  <c r="BB12" i="14" l="1"/>
  <c r="BU46" i="14" l="1"/>
  <c r="BT16" i="14"/>
  <c r="G52" i="25"/>
  <c r="K34" i="7" s="1"/>
  <c r="BB26" i="14" l="1"/>
  <c r="I25" i="13" l="1"/>
  <c r="I60" i="34" l="1"/>
  <c r="BB40" i="14" l="1"/>
  <c r="BV16" i="14" l="1"/>
  <c r="AD18" i="20" l="1"/>
  <c r="G154" i="34" l="1"/>
  <c r="E154" i="34"/>
  <c r="G51" i="34" l="1"/>
  <c r="G296" i="34" l="1"/>
  <c r="G180" i="34"/>
  <c r="E180" i="34"/>
  <c r="C180" i="34"/>
  <c r="C298" i="34" s="1"/>
  <c r="G172" i="34"/>
  <c r="E172" i="34"/>
  <c r="I171" i="34"/>
  <c r="I104" i="34"/>
  <c r="I102" i="34"/>
  <c r="I50" i="34"/>
  <c r="I48" i="34"/>
  <c r="I47" i="34"/>
  <c r="I45" i="34"/>
  <c r="I44" i="34"/>
  <c r="I197" i="34"/>
  <c r="I136" i="34" l="1"/>
  <c r="AA26" i="19"/>
  <c r="Y26" i="19"/>
  <c r="W26" i="19"/>
  <c r="AD39" i="15" l="1"/>
  <c r="K35" i="7" l="1"/>
  <c r="K26" i="7"/>
  <c r="G53" i="25"/>
  <c r="Q43" i="26"/>
  <c r="Q44" i="26" s="1"/>
  <c r="G191" i="34"/>
  <c r="E191" i="34"/>
  <c r="I190" i="34"/>
  <c r="I188" i="34"/>
  <c r="I179" i="34"/>
  <c r="I177" i="34"/>
  <c r="I172" i="34"/>
  <c r="G167" i="34"/>
  <c r="E167" i="34"/>
  <c r="I147" i="34"/>
  <c r="I145" i="34"/>
  <c r="I143" i="34"/>
  <c r="I12" i="34"/>
  <c r="I51" i="34" s="1"/>
  <c r="BG48" i="27"/>
  <c r="BG36" i="27"/>
  <c r="BG38" i="27" s="1"/>
  <c r="BG21" i="27"/>
  <c r="DO22" i="23"/>
  <c r="DO36" i="23"/>
  <c r="DO42" i="23" s="1"/>
  <c r="DO50" i="23"/>
  <c r="S41" i="30"/>
  <c r="S31" i="30"/>
  <c r="S23" i="30"/>
  <c r="G48" i="28"/>
  <c r="G36" i="28"/>
  <c r="G38" i="28" s="1"/>
  <c r="G21" i="28"/>
  <c r="CA48" i="27"/>
  <c r="CA36" i="27"/>
  <c r="CA38" i="27" s="1"/>
  <c r="CA21" i="27"/>
  <c r="Q35" i="26"/>
  <c r="Q27" i="26"/>
  <c r="G37" i="25"/>
  <c r="G45" i="25" s="1"/>
  <c r="G22" i="25"/>
  <c r="W35" i="22"/>
  <c r="CF28" i="14"/>
  <c r="I35" i="13"/>
  <c r="G44" i="11"/>
  <c r="E44" i="11"/>
  <c r="C44" i="11"/>
  <c r="K38" i="11"/>
  <c r="K30" i="11"/>
  <c r="K24" i="11"/>
  <c r="G36" i="3"/>
  <c r="G32" i="3"/>
  <c r="C42" i="2"/>
  <c r="C38" i="2"/>
  <c r="G34" i="2"/>
  <c r="G32" i="2"/>
  <c r="I31" i="2"/>
  <c r="I24" i="2"/>
  <c r="BK21" i="27"/>
  <c r="BK36" i="27"/>
  <c r="BK38" i="27" s="1"/>
  <c r="C40" i="7"/>
  <c r="G298" i="34" l="1"/>
  <c r="E298" i="34"/>
  <c r="I154" i="34"/>
  <c r="I180" i="34"/>
  <c r="I296" i="34"/>
  <c r="T25" i="21"/>
  <c r="BG41" i="27"/>
  <c r="BG52" i="27" s="1"/>
  <c r="BG55" i="27" s="1"/>
  <c r="DO45" i="23"/>
  <c r="DO54" i="23" s="1"/>
  <c r="DO57" i="23" s="1"/>
  <c r="K33" i="11"/>
  <c r="K42" i="11" s="1"/>
  <c r="K45" i="11" s="1"/>
  <c r="I191" i="34"/>
  <c r="BK41" i="27"/>
  <c r="Q38" i="26"/>
  <c r="Q49" i="26" s="1"/>
  <c r="Q52" i="26" s="1"/>
  <c r="S34" i="30"/>
  <c r="S46" i="30" s="1"/>
  <c r="S50" i="30" s="1"/>
  <c r="G41" i="28"/>
  <c r="G52" i="28" s="1"/>
  <c r="G55" i="28" s="1"/>
  <c r="CA41" i="27"/>
  <c r="CA52" i="27" s="1"/>
  <c r="CA55" i="27" s="1"/>
  <c r="G48" i="25"/>
  <c r="G57" i="25" s="1"/>
  <c r="G60" i="25" s="1"/>
  <c r="K38" i="7"/>
  <c r="K40" i="7" s="1"/>
  <c r="K41" i="7" s="1"/>
  <c r="E40" i="7"/>
  <c r="G40" i="7"/>
  <c r="I167" i="34"/>
  <c r="I298" i="34" l="1"/>
  <c r="T26" i="19"/>
  <c r="X22" i="19" l="1"/>
  <c r="X25" i="18"/>
  <c r="P25" i="18"/>
  <c r="J25" i="18" l="1"/>
  <c r="I26" i="13" l="1"/>
  <c r="I35" i="26" l="1"/>
  <c r="J26" i="19" l="1"/>
  <c r="L26" i="19"/>
  <c r="L25" i="18"/>
  <c r="R25" i="21"/>
  <c r="Z25" i="18"/>
  <c r="Z40" i="21"/>
  <c r="V25" i="21"/>
  <c r="V25" i="18"/>
  <c r="X26" i="19"/>
  <c r="P26" i="19"/>
  <c r="T22" i="21"/>
  <c r="T22" i="19"/>
  <c r="AB25" i="18"/>
  <c r="V22" i="19"/>
  <c r="X22" i="21"/>
  <c r="AD18" i="19" l="1"/>
  <c r="I19" i="13" l="1"/>
  <c r="W47" i="22" l="1"/>
  <c r="W49" i="22" s="1"/>
  <c r="M23" i="30" l="1"/>
  <c r="I23" i="30" l="1"/>
  <c r="U28" i="30" l="1"/>
  <c r="F22" i="4" s="1"/>
  <c r="U28" i="29"/>
  <c r="C22" i="4" s="1"/>
  <c r="I22" i="4" s="1"/>
  <c r="I31" i="29"/>
  <c r="Q38" i="24"/>
  <c r="E40" i="25" s="1"/>
  <c r="AD41" i="19"/>
  <c r="K39" i="6"/>
  <c r="T26" i="16"/>
  <c r="CC22" i="23"/>
  <c r="W41" i="30"/>
  <c r="BC48" i="27"/>
  <c r="R38" i="19"/>
  <c r="CW50" i="23"/>
  <c r="CO22" i="23"/>
  <c r="K34" i="3"/>
  <c r="M34" i="2"/>
  <c r="M38" i="2"/>
  <c r="AS21" i="27"/>
  <c r="BO22" i="23"/>
  <c r="AY50" i="23"/>
  <c r="Q36" i="23"/>
  <c r="Q42" i="23" s="1"/>
  <c r="W36" i="23"/>
  <c r="W42" i="23" s="1"/>
  <c r="R24" i="15"/>
  <c r="S22" i="23"/>
  <c r="K35" i="6"/>
  <c r="M26" i="2"/>
  <c r="K27" i="3"/>
  <c r="O36" i="27"/>
  <c r="O38" i="27" s="1"/>
  <c r="X37" i="21"/>
  <c r="P46" i="16"/>
  <c r="I20" i="22"/>
  <c r="V23" i="17"/>
  <c r="Y32" i="22"/>
  <c r="C28" i="2" s="1"/>
  <c r="C29" i="3" s="1"/>
  <c r="DG36" i="23"/>
  <c r="DG42" i="23" s="1"/>
  <c r="C35" i="13"/>
  <c r="AI50" i="23"/>
  <c r="S21" i="24"/>
  <c r="CA50" i="23"/>
  <c r="U27" i="29"/>
  <c r="C31" i="29"/>
  <c r="M13" i="2"/>
  <c r="K14" i="3"/>
  <c r="M20" i="22"/>
  <c r="AD49" i="16"/>
  <c r="Q48" i="27"/>
  <c r="BQ36" i="23"/>
  <c r="BQ42" i="23" s="1"/>
  <c r="T46" i="16"/>
  <c r="G30" i="12"/>
  <c r="G27" i="11"/>
  <c r="AD49" i="15"/>
  <c r="N31" i="16"/>
  <c r="BO36" i="27"/>
  <c r="BO38" i="27" s="1"/>
  <c r="Q49" i="24"/>
  <c r="AD29" i="15"/>
  <c r="G32" i="33"/>
  <c r="I22" i="23"/>
  <c r="Q17" i="24"/>
  <c r="E17" i="25" s="1"/>
  <c r="AD26" i="15"/>
  <c r="F31" i="15"/>
  <c r="BS22" i="23"/>
  <c r="DQ41" i="23"/>
  <c r="K39" i="29"/>
  <c r="DG50" i="23"/>
  <c r="BO36" i="23"/>
  <c r="BO42" i="23" s="1"/>
  <c r="I27" i="26"/>
  <c r="I38" i="26" s="1"/>
  <c r="I49" i="26" s="1"/>
  <c r="I52" i="26" s="1"/>
  <c r="C31" i="9"/>
  <c r="DA50" i="23"/>
  <c r="J22" i="18"/>
  <c r="AD25" i="17"/>
  <c r="F28" i="17"/>
  <c r="H37" i="18"/>
  <c r="P39" i="17"/>
  <c r="E28" i="11"/>
  <c r="E30" i="11" s="1"/>
  <c r="BA22" i="23"/>
  <c r="AD36" i="21"/>
  <c r="Z28" i="17"/>
  <c r="G32" i="7"/>
  <c r="U36" i="23"/>
  <c r="U42" i="23" s="1"/>
  <c r="K22" i="3"/>
  <c r="M21" i="2"/>
  <c r="AA35" i="22"/>
  <c r="AA40" i="22" s="1"/>
  <c r="AA43" i="22" s="1"/>
  <c r="AA52" i="22" s="1"/>
  <c r="AA56" i="22" s="1"/>
  <c r="BU48" i="27"/>
  <c r="E48" i="27"/>
  <c r="M32" i="33"/>
  <c r="AD33" i="21"/>
  <c r="AD37" i="20"/>
  <c r="F41" i="20"/>
  <c r="U27" i="26"/>
  <c r="Q34" i="24"/>
  <c r="E35" i="25" s="1"/>
  <c r="P24" i="20"/>
  <c r="R24" i="20"/>
  <c r="Y22" i="23"/>
  <c r="N44" i="17"/>
  <c r="Q20" i="22"/>
  <c r="AB43" i="15"/>
  <c r="K29" i="9"/>
  <c r="CC50" i="23"/>
  <c r="X43" i="15"/>
  <c r="F37" i="21"/>
  <c r="AD35" i="21"/>
  <c r="AM36" i="27"/>
  <c r="AM38" i="27" s="1"/>
  <c r="BY50" i="23"/>
  <c r="K37" i="6"/>
  <c r="Q49" i="22"/>
  <c r="BE36" i="27"/>
  <c r="BE38" i="27" s="1"/>
  <c r="DQ18" i="23"/>
  <c r="M22" i="29"/>
  <c r="L38" i="19"/>
  <c r="C22" i="23"/>
  <c r="DQ16" i="23"/>
  <c r="V44" i="20"/>
  <c r="K26" i="3"/>
  <c r="M25" i="2"/>
  <c r="G44" i="26"/>
  <c r="E31" i="7"/>
  <c r="AG22" i="23"/>
  <c r="BC36" i="27"/>
  <c r="BC38" i="27" s="1"/>
  <c r="AD26" i="17"/>
  <c r="L37" i="21"/>
  <c r="E50" i="23"/>
  <c r="AD33" i="18"/>
  <c r="AQ21" i="27"/>
  <c r="S21" i="27"/>
  <c r="C21" i="7"/>
  <c r="M35" i="24"/>
  <c r="M42" i="24" s="1"/>
  <c r="P25" i="21"/>
  <c r="S42" i="26"/>
  <c r="C44" i="26"/>
  <c r="G50" i="23"/>
  <c r="K25" i="6"/>
  <c r="H25" i="21"/>
  <c r="AC48" i="27"/>
  <c r="BW48" i="27"/>
  <c r="G23" i="11"/>
  <c r="T25" i="18"/>
  <c r="DS36" i="23"/>
  <c r="DS42" i="23" s="1"/>
  <c r="CY50" i="23"/>
  <c r="E18" i="11"/>
  <c r="E24" i="12"/>
  <c r="W22" i="23"/>
  <c r="Q21" i="27"/>
  <c r="K48" i="28"/>
  <c r="M42" i="2"/>
  <c r="R37" i="21"/>
  <c r="E30" i="12"/>
  <c r="E33" i="12" s="1"/>
  <c r="E27" i="11"/>
  <c r="G39" i="29"/>
  <c r="V22" i="21"/>
  <c r="CI22" i="23"/>
  <c r="AQ22" i="23"/>
  <c r="W23" i="30"/>
  <c r="AD48" i="15"/>
  <c r="C46" i="28"/>
  <c r="I46" i="28" s="1"/>
  <c r="I43" i="2" s="1"/>
  <c r="I50" i="23"/>
  <c r="K23" i="30"/>
  <c r="K34" i="30" s="1"/>
  <c r="K15" i="3"/>
  <c r="M14" i="2"/>
  <c r="BK48" i="27"/>
  <c r="BK52" i="27" s="1"/>
  <c r="BK55" i="27" s="1"/>
  <c r="U37" i="29"/>
  <c r="C31" i="4" s="1"/>
  <c r="C39" i="29"/>
  <c r="I36" i="23"/>
  <c r="I42" i="23" s="1"/>
  <c r="I45" i="23" s="1"/>
  <c r="I54" i="23" s="1"/>
  <c r="I57" i="23" s="1"/>
  <c r="BU36" i="23"/>
  <c r="BU42" i="23" s="1"/>
  <c r="AD24" i="18"/>
  <c r="AD25" i="18" s="1"/>
  <c r="F25" i="18"/>
  <c r="H22" i="21"/>
  <c r="Q35" i="22"/>
  <c r="Q40" i="22" s="1"/>
  <c r="BY21" i="27"/>
  <c r="L31" i="16"/>
  <c r="R39" i="17"/>
  <c r="AU22" i="23"/>
  <c r="BE50" i="23"/>
  <c r="C24" i="12"/>
  <c r="C18" i="11"/>
  <c r="C37" i="28"/>
  <c r="Q50" i="23"/>
  <c r="BQ50" i="23"/>
  <c r="P22" i="21"/>
  <c r="CG50" i="23"/>
  <c r="AM22" i="23"/>
  <c r="X22" i="18"/>
  <c r="V40" i="21"/>
  <c r="G28" i="11"/>
  <c r="E22" i="23"/>
  <c r="AQ36" i="27"/>
  <c r="AQ38" i="27" s="1"/>
  <c r="CK50" i="23"/>
  <c r="DQ17" i="23"/>
  <c r="E14" i="3" s="1"/>
  <c r="BG36" i="23"/>
  <c r="BG42" i="23" s="1"/>
  <c r="Z27" i="20"/>
  <c r="AD48" i="16"/>
  <c r="F51" i="16"/>
  <c r="O39" i="29"/>
  <c r="BS50" i="23"/>
  <c r="R26" i="19"/>
  <c r="V39" i="17"/>
  <c r="L44" i="17"/>
  <c r="L22" i="4"/>
  <c r="AQ36" i="23"/>
  <c r="AQ42" i="23" s="1"/>
  <c r="AI36" i="27"/>
  <c r="AI38" i="27" s="1"/>
  <c r="G26" i="31"/>
  <c r="C23" i="5" s="1"/>
  <c r="H28" i="17"/>
  <c r="N40" i="18"/>
  <c r="C20" i="28"/>
  <c r="I20" i="28" s="1"/>
  <c r="I17" i="2" s="1"/>
  <c r="AD44" i="16"/>
  <c r="AB27" i="20"/>
  <c r="G25" i="31"/>
  <c r="C22" i="5" s="1"/>
  <c r="AD20" i="15"/>
  <c r="BM50" i="23"/>
  <c r="C35" i="22"/>
  <c r="C40" i="22" s="1"/>
  <c r="Y25" i="22"/>
  <c r="Y35" i="22" s="1"/>
  <c r="AD40" i="19"/>
  <c r="AD42" i="19" s="1"/>
  <c r="F42" i="19"/>
  <c r="Q32" i="33"/>
  <c r="E35" i="22"/>
  <c r="E40" i="22" s="1"/>
  <c r="U39" i="30"/>
  <c r="F32" i="4" s="1"/>
  <c r="C49" i="22"/>
  <c r="Y46" i="22"/>
  <c r="E22" i="7"/>
  <c r="E26" i="7" s="1"/>
  <c r="C32" i="7"/>
  <c r="K26" i="6"/>
  <c r="AS36" i="23"/>
  <c r="AS42" i="23" s="1"/>
  <c r="H24" i="15"/>
  <c r="H24" i="20"/>
  <c r="BQ22" i="23"/>
  <c r="BQ45" i="23" s="1"/>
  <c r="N41" i="20"/>
  <c r="Z37" i="21"/>
  <c r="BO50" i="23"/>
  <c r="AB22" i="19"/>
  <c r="G31" i="7"/>
  <c r="M31" i="29"/>
  <c r="K31" i="29"/>
  <c r="C31" i="7"/>
  <c r="DQ56" i="23"/>
  <c r="AQ48" i="27"/>
  <c r="L37" i="18"/>
  <c r="Z44" i="20"/>
  <c r="BK36" i="23"/>
  <c r="BK42" i="23" s="1"/>
  <c r="K38" i="6"/>
  <c r="BW36" i="27"/>
  <c r="BW38" i="27" s="1"/>
  <c r="O35" i="26"/>
  <c r="BS48" i="27"/>
  <c r="U35" i="22"/>
  <c r="U40" i="22" s="1"/>
  <c r="Q25" i="24"/>
  <c r="E26" i="25" s="1"/>
  <c r="C35" i="24"/>
  <c r="C42" i="24" s="1"/>
  <c r="AB23" i="17"/>
  <c r="J22" i="21"/>
  <c r="L22" i="19"/>
  <c r="AK36" i="23"/>
  <c r="AK42" i="23" s="1"/>
  <c r="G29" i="11"/>
  <c r="C32" i="28"/>
  <c r="I32" i="28" s="1"/>
  <c r="I28" i="2" s="1"/>
  <c r="AB26" i="19"/>
  <c r="AD24" i="19"/>
  <c r="V26" i="19"/>
  <c r="J40" i="21"/>
  <c r="E21" i="7"/>
  <c r="W39" i="22"/>
  <c r="Y39" i="22" s="1"/>
  <c r="X40" i="18"/>
  <c r="Y30" i="22"/>
  <c r="C26" i="2" s="1"/>
  <c r="C27" i="3" s="1"/>
  <c r="H26" i="16"/>
  <c r="L27" i="20"/>
  <c r="G40" i="6"/>
  <c r="X23" i="17"/>
  <c r="AD50" i="16"/>
  <c r="AO36" i="27"/>
  <c r="AO38" i="27" s="1"/>
  <c r="R27" i="20"/>
  <c r="K29" i="3"/>
  <c r="M28" i="2"/>
  <c r="G30" i="7"/>
  <c r="X42" i="19"/>
  <c r="E48" i="28"/>
  <c r="X31" i="16"/>
  <c r="W31" i="29"/>
  <c r="L21" i="4"/>
  <c r="DQ20" i="23"/>
  <c r="O32" i="33"/>
  <c r="AB22" i="18"/>
  <c r="T28" i="17"/>
  <c r="J51" i="16"/>
  <c r="P51" i="16"/>
  <c r="O22" i="29"/>
  <c r="R51" i="16"/>
  <c r="Q27" i="24"/>
  <c r="E28" i="25" s="1"/>
  <c r="S24" i="33"/>
  <c r="G20" i="22"/>
  <c r="T43" i="15"/>
  <c r="M35" i="2"/>
  <c r="K35" i="3"/>
  <c r="BG50" i="23"/>
  <c r="AD25" i="16"/>
  <c r="U20" i="29"/>
  <c r="C15" i="4" s="1"/>
  <c r="I15" i="4" s="1"/>
  <c r="AB44" i="20"/>
  <c r="G18" i="32"/>
  <c r="I21" i="27"/>
  <c r="C33" i="7"/>
  <c r="K44" i="26"/>
  <c r="R26" i="16"/>
  <c r="C22" i="11"/>
  <c r="S43" i="26"/>
  <c r="G44" i="2" s="1"/>
  <c r="G42" i="3" s="1"/>
  <c r="J39" i="17"/>
  <c r="AD46" i="15"/>
  <c r="K53" i="25"/>
  <c r="O23" i="30"/>
  <c r="Q37" i="24"/>
  <c r="U38" i="30"/>
  <c r="F31" i="4" s="1"/>
  <c r="F33" i="4" s="1"/>
  <c r="C41" i="30"/>
  <c r="AK50" i="23"/>
  <c r="K23" i="3"/>
  <c r="M22" i="2"/>
  <c r="E32" i="33"/>
  <c r="E39" i="29"/>
  <c r="S35" i="22"/>
  <c r="S40" i="22" s="1"/>
  <c r="BW22" i="23"/>
  <c r="E27" i="13"/>
  <c r="AD23" i="20"/>
  <c r="AD21" i="19"/>
  <c r="S34" i="26"/>
  <c r="AD43" i="17"/>
  <c r="L28" i="17"/>
  <c r="Q18" i="24"/>
  <c r="E18" i="25" s="1"/>
  <c r="T37" i="21"/>
  <c r="R43" i="15"/>
  <c r="E35" i="26"/>
  <c r="BI50" i="23"/>
  <c r="T38" i="19"/>
  <c r="AC21" i="27"/>
  <c r="C18" i="32"/>
  <c r="I17" i="32"/>
  <c r="BM21" i="27"/>
  <c r="G22" i="11"/>
  <c r="N25" i="18"/>
  <c r="DK22" i="23"/>
  <c r="AO36" i="23"/>
  <c r="AO42" i="23" s="1"/>
  <c r="E35" i="13"/>
  <c r="CA36" i="23"/>
  <c r="CA42" i="23" s="1"/>
  <c r="L23" i="17"/>
  <c r="S49" i="22"/>
  <c r="C22" i="7"/>
  <c r="Y14" i="22"/>
  <c r="C20" i="22"/>
  <c r="F22" i="18"/>
  <c r="F27" i="18" s="1"/>
  <c r="H18" i="18" s="1"/>
  <c r="AD20" i="18"/>
  <c r="J44" i="17"/>
  <c r="C36" i="11"/>
  <c r="C38" i="11" s="1"/>
  <c r="C38" i="12"/>
  <c r="N25" i="21"/>
  <c r="AD21" i="18"/>
  <c r="DM22" i="23"/>
  <c r="AD23" i="16"/>
  <c r="Z42" i="19"/>
  <c r="N43" i="15"/>
  <c r="AY36" i="23"/>
  <c r="AY42" i="23" s="1"/>
  <c r="P22" i="18"/>
  <c r="V51" i="16"/>
  <c r="M21" i="24"/>
  <c r="M45" i="24" s="1"/>
  <c r="M54" i="24" s="1"/>
  <c r="M57" i="24" s="1"/>
  <c r="AC22" i="23"/>
  <c r="E20" i="11"/>
  <c r="AI48" i="27"/>
  <c r="C29" i="28"/>
  <c r="I29" i="28" s="1"/>
  <c r="I25" i="2" s="1"/>
  <c r="AA20" i="22"/>
  <c r="M12" i="2"/>
  <c r="K13" i="3"/>
  <c r="Q32" i="24"/>
  <c r="E33" i="25" s="1"/>
  <c r="AB24" i="15"/>
  <c r="AB51" i="16"/>
  <c r="G27" i="10"/>
  <c r="G21" i="27"/>
  <c r="M49" i="22"/>
  <c r="CC36" i="23"/>
  <c r="CC42" i="23" s="1"/>
  <c r="W22" i="29"/>
  <c r="L14" i="4"/>
  <c r="L17" i="4" s="1"/>
  <c r="AW50" i="23"/>
  <c r="BI36" i="27"/>
  <c r="BI38" i="27" s="1"/>
  <c r="Z23" i="17"/>
  <c r="K41" i="30"/>
  <c r="Y26" i="22"/>
  <c r="C22" i="2" s="1"/>
  <c r="C23" i="3" s="1"/>
  <c r="G31" i="31"/>
  <c r="C30" i="5" s="1"/>
  <c r="AA50" i="23"/>
  <c r="CM50" i="23"/>
  <c r="J26" i="16"/>
  <c r="V28" i="17"/>
  <c r="AY48" i="27"/>
  <c r="DC36" i="23"/>
  <c r="DC42" i="23" s="1"/>
  <c r="E44" i="26"/>
  <c r="C27" i="13"/>
  <c r="N22" i="19"/>
  <c r="N42" i="19"/>
  <c r="S23" i="26"/>
  <c r="C25" i="7"/>
  <c r="O22" i="23"/>
  <c r="DI50" i="23"/>
  <c r="F37" i="18"/>
  <c r="AD35" i="18"/>
  <c r="K19" i="13"/>
  <c r="V27" i="20"/>
  <c r="AD36" i="18"/>
  <c r="AD37" i="18" s="1"/>
  <c r="E21" i="11"/>
  <c r="U48" i="30"/>
  <c r="F38" i="4" s="1"/>
  <c r="AA36" i="23"/>
  <c r="AA42" i="23" s="1"/>
  <c r="C26" i="32"/>
  <c r="C28" i="32" s="1"/>
  <c r="C33" i="32" s="1"/>
  <c r="I23" i="32"/>
  <c r="AB31" i="15"/>
  <c r="J46" i="16"/>
  <c r="AD27" i="17"/>
  <c r="CA22" i="23"/>
  <c r="BU21" i="27"/>
  <c r="F24" i="20"/>
  <c r="AD20" i="20"/>
  <c r="AM48" i="27"/>
  <c r="I49" i="22"/>
  <c r="G36" i="11"/>
  <c r="G38" i="11" s="1"/>
  <c r="G38" i="12"/>
  <c r="CO50" i="23"/>
  <c r="S25" i="26"/>
  <c r="T40" i="18"/>
  <c r="J50" i="15"/>
  <c r="AI21" i="27"/>
  <c r="C26" i="28"/>
  <c r="I26" i="28" s="1"/>
  <c r="I22" i="2" s="1"/>
  <c r="AU36" i="23"/>
  <c r="AU42" i="23" s="1"/>
  <c r="AU45" i="23" s="1"/>
  <c r="AU54" i="23" s="1"/>
  <c r="AU57" i="23" s="1"/>
  <c r="P24" i="15"/>
  <c r="Y17" i="22"/>
  <c r="X24" i="20"/>
  <c r="R22" i="18"/>
  <c r="L22" i="18"/>
  <c r="E21" i="28"/>
  <c r="CK22" i="23"/>
  <c r="G31" i="29"/>
  <c r="BS21" i="27"/>
  <c r="S36" i="23"/>
  <c r="S42" i="23" s="1"/>
  <c r="J24" i="20"/>
  <c r="N51" i="16"/>
  <c r="I35" i="24"/>
  <c r="I42" i="24" s="1"/>
  <c r="J22" i="19"/>
  <c r="M23" i="2"/>
  <c r="K24" i="3"/>
  <c r="E21" i="13"/>
  <c r="E30" i="13" s="1"/>
  <c r="E39" i="13" s="1"/>
  <c r="E42" i="13" s="1"/>
  <c r="G18" i="11"/>
  <c r="G24" i="12"/>
  <c r="G33" i="12" s="1"/>
  <c r="K21" i="24"/>
  <c r="Q16" i="24"/>
  <c r="E16" i="25" s="1"/>
  <c r="C21" i="24"/>
  <c r="C48" i="27"/>
  <c r="C45" i="28"/>
  <c r="C48" i="28" s="1"/>
  <c r="L39" i="17"/>
  <c r="R50" i="15"/>
  <c r="N26" i="19"/>
  <c r="CY22" i="23"/>
  <c r="L24" i="4"/>
  <c r="M36" i="23"/>
  <c r="M42" i="23" s="1"/>
  <c r="J37" i="21"/>
  <c r="P37" i="21"/>
  <c r="CM22" i="23"/>
  <c r="C30" i="7"/>
  <c r="BW50" i="23"/>
  <c r="Y15" i="22"/>
  <c r="Z31" i="15"/>
  <c r="DK36" i="23"/>
  <c r="DK42" i="23" s="1"/>
  <c r="DQ30" i="23"/>
  <c r="BO48" i="27"/>
  <c r="R41" i="20"/>
  <c r="X40" i="21"/>
  <c r="DQ28" i="23"/>
  <c r="X38" i="19"/>
  <c r="AD42" i="15"/>
  <c r="AS48" i="27"/>
  <c r="K35" i="24"/>
  <c r="K42" i="24" s="1"/>
  <c r="O31" i="30"/>
  <c r="Y37" i="22"/>
  <c r="P26" i="16"/>
  <c r="DQ39" i="23"/>
  <c r="CE50" i="23"/>
  <c r="BC36" i="23"/>
  <c r="BC42" i="23" s="1"/>
  <c r="F44" i="17"/>
  <c r="AD41" i="17"/>
  <c r="BQ48" i="27"/>
  <c r="BE22" i="23"/>
  <c r="DQ35" i="23"/>
  <c r="DE50" i="23"/>
  <c r="E26" i="32"/>
  <c r="N31" i="15"/>
  <c r="L46" i="16"/>
  <c r="K26" i="13"/>
  <c r="DA22" i="23"/>
  <c r="S31" i="29"/>
  <c r="DQ49" i="23"/>
  <c r="DQ26" i="23"/>
  <c r="E36" i="23"/>
  <c r="E42" i="23" s="1"/>
  <c r="E45" i="23" s="1"/>
  <c r="E54" i="23" s="1"/>
  <c r="E57" i="23" s="1"/>
  <c r="AI36" i="23"/>
  <c r="AI42" i="23" s="1"/>
  <c r="I24" i="32"/>
  <c r="F22" i="5" s="1"/>
  <c r="E38" i="12"/>
  <c r="E36" i="11"/>
  <c r="E38" i="11" s="1"/>
  <c r="Q39" i="29"/>
  <c r="AB38" i="19"/>
  <c r="E19" i="7"/>
  <c r="E26" i="8"/>
  <c r="R40" i="18"/>
  <c r="Q23" i="30"/>
  <c r="AD35" i="20"/>
  <c r="K50" i="24"/>
  <c r="G19" i="31"/>
  <c r="C20" i="31"/>
  <c r="C29" i="31" s="1"/>
  <c r="C33" i="31" s="1"/>
  <c r="I35" i="22"/>
  <c r="I40" i="22" s="1"/>
  <c r="M48" i="27"/>
  <c r="R31" i="15"/>
  <c r="R28" i="17"/>
  <c r="U35" i="26"/>
  <c r="Q41" i="24"/>
  <c r="S32" i="26"/>
  <c r="C35" i="26"/>
  <c r="AB42" i="19"/>
  <c r="G25" i="7"/>
  <c r="AD21" i="21"/>
  <c r="E36" i="28"/>
  <c r="E38" i="28" s="1"/>
  <c r="E41" i="28" s="1"/>
  <c r="E52" i="28" s="1"/>
  <c r="E55" i="28" s="1"/>
  <c r="H25" i="18"/>
  <c r="S51" i="26"/>
  <c r="C33" i="10"/>
  <c r="X41" i="20"/>
  <c r="BM36" i="27"/>
  <c r="BM38" i="27" s="1"/>
  <c r="Z41" i="20"/>
  <c r="BU22" i="23"/>
  <c r="BU45" i="23" s="1"/>
  <c r="P40" i="18"/>
  <c r="H39" i="17"/>
  <c r="DC22" i="23"/>
  <c r="DC45" i="23" s="1"/>
  <c r="W31" i="30"/>
  <c r="K25" i="13"/>
  <c r="Z25" i="21"/>
  <c r="M35" i="26"/>
  <c r="V37" i="21"/>
  <c r="CI50" i="23"/>
  <c r="F25" i="21"/>
  <c r="AD24" i="21"/>
  <c r="AD25" i="21" s="1"/>
  <c r="Y36" i="23"/>
  <c r="Y42" i="23" s="1"/>
  <c r="AD39" i="20"/>
  <c r="I41" i="13"/>
  <c r="K41" i="13" s="1"/>
  <c r="P42" i="19"/>
  <c r="AW36" i="27"/>
  <c r="AW38" i="27" s="1"/>
  <c r="DM36" i="23"/>
  <c r="DM42" i="23" s="1"/>
  <c r="E29" i="11"/>
  <c r="J25" i="21"/>
  <c r="AE48" i="27"/>
  <c r="AD40" i="20"/>
  <c r="X26" i="16"/>
  <c r="J28" i="17"/>
  <c r="E31" i="30"/>
  <c r="C30" i="12"/>
  <c r="C27" i="11"/>
  <c r="Z22" i="18"/>
  <c r="J43" i="15"/>
  <c r="Y21" i="27"/>
  <c r="Y36" i="27"/>
  <c r="Y38" i="27" s="1"/>
  <c r="H44" i="17"/>
  <c r="V37" i="18"/>
  <c r="F22" i="19"/>
  <c r="AD20" i="19"/>
  <c r="P28" i="17"/>
  <c r="BO21" i="27"/>
  <c r="O50" i="23"/>
  <c r="CQ50" i="23"/>
  <c r="R37" i="18"/>
  <c r="P44" i="20"/>
  <c r="Y50" i="23"/>
  <c r="M30" i="2"/>
  <c r="K31" i="3"/>
  <c r="DE36" i="23"/>
  <c r="DE42" i="23" s="1"/>
  <c r="AU48" i="27"/>
  <c r="P37" i="18"/>
  <c r="AD18" i="18"/>
  <c r="H51" i="16"/>
  <c r="U50" i="23"/>
  <c r="Z26" i="16"/>
  <c r="T24" i="15"/>
  <c r="AB46" i="16"/>
  <c r="K21" i="28"/>
  <c r="I18" i="13"/>
  <c r="K18" i="13" s="1"/>
  <c r="Q22" i="23"/>
  <c r="CY36" i="23"/>
  <c r="CY42" i="23" s="1"/>
  <c r="K26" i="32"/>
  <c r="Z24" i="15"/>
  <c r="AM21" i="27"/>
  <c r="AM41" i="27" s="1"/>
  <c r="AM52" i="27" s="1"/>
  <c r="AM55" i="27" s="1"/>
  <c r="C17" i="28"/>
  <c r="CG22" i="23"/>
  <c r="T27" i="20"/>
  <c r="M36" i="27"/>
  <c r="M38" i="27" s="1"/>
  <c r="AB40" i="18"/>
  <c r="Q41" i="30"/>
  <c r="L24" i="20"/>
  <c r="H22" i="18"/>
  <c r="G24" i="7"/>
  <c r="J23" i="17"/>
  <c r="CW22" i="23"/>
  <c r="I25" i="32"/>
  <c r="F23" i="5" s="1"/>
  <c r="I23" i="5" s="1"/>
  <c r="K41" i="3"/>
  <c r="M43" i="2"/>
  <c r="AA49" i="22"/>
  <c r="W39" i="29"/>
  <c r="L31" i="4"/>
  <c r="AB37" i="21"/>
  <c r="Z44" i="17"/>
  <c r="AK22" i="23"/>
  <c r="AK45" i="23" s="1"/>
  <c r="AM50" i="23"/>
  <c r="CE22" i="23"/>
  <c r="K30" i="3"/>
  <c r="M29" i="2"/>
  <c r="G31" i="30"/>
  <c r="DI36" i="23"/>
  <c r="DI42" i="23" s="1"/>
  <c r="E23" i="7"/>
  <c r="E24" i="7"/>
  <c r="E22" i="11"/>
  <c r="AB24" i="20"/>
  <c r="M27" i="26"/>
  <c r="E33" i="7"/>
  <c r="C27" i="28"/>
  <c r="I27" i="28" s="1"/>
  <c r="I23" i="2" s="1"/>
  <c r="E21" i="24"/>
  <c r="G24" i="31"/>
  <c r="C27" i="31"/>
  <c r="BM22" i="23"/>
  <c r="L50" i="15"/>
  <c r="G50" i="24"/>
  <c r="L22" i="5"/>
  <c r="M15" i="2"/>
  <c r="K16" i="3"/>
  <c r="S50" i="24"/>
  <c r="Y33" i="22"/>
  <c r="C29" i="2" s="1"/>
  <c r="C30" i="3" s="1"/>
  <c r="AW36" i="23"/>
  <c r="AW42" i="23" s="1"/>
  <c r="C23" i="11"/>
  <c r="BC50" i="23"/>
  <c r="BS36" i="27"/>
  <c r="BS38" i="27" s="1"/>
  <c r="BS41" i="27" s="1"/>
  <c r="BS52" i="27" s="1"/>
  <c r="BS55" i="27" s="1"/>
  <c r="Z51" i="16"/>
  <c r="AU21" i="27"/>
  <c r="BA21" i="27"/>
  <c r="DQ33" i="23"/>
  <c r="C27" i="26"/>
  <c r="S21" i="26"/>
  <c r="C19" i="11"/>
  <c r="C24" i="7"/>
  <c r="H41" i="20"/>
  <c r="F31" i="16"/>
  <c r="AD28" i="16"/>
  <c r="U29" i="30"/>
  <c r="F23" i="4" s="1"/>
  <c r="W21" i="27"/>
  <c r="Q36" i="27"/>
  <c r="Q38" i="27" s="1"/>
  <c r="E23" i="30"/>
  <c r="S39" i="29"/>
  <c r="F24" i="15"/>
  <c r="F33" i="15" s="1"/>
  <c r="H20" i="15" s="1"/>
  <c r="AD22" i="15"/>
  <c r="V43" i="15"/>
  <c r="S20" i="22"/>
  <c r="CK36" i="23"/>
  <c r="CK42" i="23" s="1"/>
  <c r="BS36" i="23"/>
  <c r="BS42" i="23" s="1"/>
  <c r="V38" i="19"/>
  <c r="AG36" i="27"/>
  <c r="AG38" i="27" s="1"/>
  <c r="AY22" i="23"/>
  <c r="AY45" i="23" s="1"/>
  <c r="AY54" i="23" s="1"/>
  <c r="AY57" i="23" s="1"/>
  <c r="C54" i="28"/>
  <c r="C26" i="8"/>
  <c r="C19" i="7"/>
  <c r="BM48" i="27"/>
  <c r="AD34" i="19"/>
  <c r="G36" i="23"/>
  <c r="G42" i="23" s="1"/>
  <c r="G20" i="11"/>
  <c r="E20" i="31"/>
  <c r="AS36" i="27"/>
  <c r="AS38" i="27" s="1"/>
  <c r="H40" i="18"/>
  <c r="CU50" i="23"/>
  <c r="AG48" i="27"/>
  <c r="K35" i="26"/>
  <c r="I44" i="26"/>
  <c r="R25" i="18"/>
  <c r="DC50" i="23"/>
  <c r="C34" i="28"/>
  <c r="I34" i="28" s="1"/>
  <c r="I30" i="2" s="1"/>
  <c r="E23" i="11"/>
  <c r="F26" i="16"/>
  <c r="AD21" i="16"/>
  <c r="P50" i="15"/>
  <c r="S22" i="29"/>
  <c r="S34" i="29" s="1"/>
  <c r="G19" i="7"/>
  <c r="G26" i="8"/>
  <c r="H22" i="19"/>
  <c r="P43" i="15"/>
  <c r="U20" i="22"/>
  <c r="S48" i="27"/>
  <c r="E20" i="22"/>
  <c r="AO50" i="23"/>
  <c r="BI21" i="27"/>
  <c r="BI41" i="27" s="1"/>
  <c r="BI52" i="27" s="1"/>
  <c r="BI55" i="27" s="1"/>
  <c r="C16" i="28"/>
  <c r="I16" i="28" s="1"/>
  <c r="C21" i="27"/>
  <c r="BW21" i="27"/>
  <c r="BW41" i="27" s="1"/>
  <c r="V44" i="17"/>
  <c r="T37" i="18"/>
  <c r="L24" i="15"/>
  <c r="K36" i="28"/>
  <c r="K38" i="28" s="1"/>
  <c r="AW48" i="27"/>
  <c r="J44" i="20"/>
  <c r="W48" i="27"/>
  <c r="C23" i="30"/>
  <c r="U22" i="30"/>
  <c r="U23" i="30" s="1"/>
  <c r="G23" i="30"/>
  <c r="G34" i="30" s="1"/>
  <c r="DQ34" i="23"/>
  <c r="DS22" i="23"/>
  <c r="DS45" i="23" s="1"/>
  <c r="E19" i="11"/>
  <c r="U22" i="23"/>
  <c r="U45" i="23" s="1"/>
  <c r="U54" i="23" s="1"/>
  <c r="U57" i="23" s="1"/>
  <c r="T31" i="15"/>
  <c r="V40" i="18"/>
  <c r="J24" i="15"/>
  <c r="L15" i="4"/>
  <c r="O27" i="26"/>
  <c r="O38" i="26" s="1"/>
  <c r="L23" i="5"/>
  <c r="R44" i="20"/>
  <c r="C21" i="11"/>
  <c r="AD38" i="17"/>
  <c r="AD39" i="17" s="1"/>
  <c r="F39" i="17"/>
  <c r="F46" i="17" s="1"/>
  <c r="H36" i="17" s="1"/>
  <c r="W50" i="23"/>
  <c r="C32" i="33"/>
  <c r="H31" i="15"/>
  <c r="C47" i="28"/>
  <c r="E34" i="7"/>
  <c r="T31" i="16"/>
  <c r="K50" i="23"/>
  <c r="AO21" i="27"/>
  <c r="AO41" i="27" s="1"/>
  <c r="L42" i="19"/>
  <c r="G34" i="7"/>
  <c r="AA36" i="27"/>
  <c r="AA38" i="27" s="1"/>
  <c r="AB39" i="17"/>
  <c r="S26" i="26"/>
  <c r="Y34" i="22"/>
  <c r="C30" i="2" s="1"/>
  <c r="C31" i="3" s="1"/>
  <c r="AE22" i="23"/>
  <c r="J40" i="18"/>
  <c r="P27" i="20"/>
  <c r="K27" i="26"/>
  <c r="K38" i="26" s="1"/>
  <c r="K49" i="26" s="1"/>
  <c r="K52" i="26" s="1"/>
  <c r="G33" i="7"/>
  <c r="DM50" i="23"/>
  <c r="P38" i="19"/>
  <c r="BY48" i="27"/>
  <c r="X50" i="15"/>
  <c r="E27" i="10"/>
  <c r="E49" i="22"/>
  <c r="M21" i="27"/>
  <c r="M41" i="27" s="1"/>
  <c r="BU50" i="23"/>
  <c r="X27" i="20"/>
  <c r="P44" i="17"/>
  <c r="S26" i="33"/>
  <c r="BA48" i="27"/>
  <c r="CQ36" i="23"/>
  <c r="CQ42" i="23" s="1"/>
  <c r="AE21" i="27"/>
  <c r="DQ48" i="23"/>
  <c r="C50" i="23"/>
  <c r="N28" i="17"/>
  <c r="N23" i="17"/>
  <c r="U38" i="29"/>
  <c r="C32" i="4" s="1"/>
  <c r="T24" i="20"/>
  <c r="S24" i="26"/>
  <c r="G35" i="22"/>
  <c r="G40" i="22" s="1"/>
  <c r="E34" i="8"/>
  <c r="E29" i="7"/>
  <c r="Y31" i="22"/>
  <c r="C27" i="2" s="1"/>
  <c r="C28" i="3" s="1"/>
  <c r="M39" i="29"/>
  <c r="E30" i="7"/>
  <c r="V46" i="16"/>
  <c r="AO48" i="27"/>
  <c r="AQ50" i="23"/>
  <c r="G22" i="7"/>
  <c r="AD37" i="19"/>
  <c r="V41" i="20"/>
  <c r="N37" i="21"/>
  <c r="T44" i="17"/>
  <c r="BW36" i="23"/>
  <c r="BW42" i="23" s="1"/>
  <c r="G49" i="22"/>
  <c r="N26" i="16"/>
  <c r="P31" i="16"/>
  <c r="AA22" i="23"/>
  <c r="AA45" i="23" s="1"/>
  <c r="AA54" i="23" s="1"/>
  <c r="AA57" i="23" s="1"/>
  <c r="O44" i="26"/>
  <c r="AU50" i="23"/>
  <c r="N22" i="18"/>
  <c r="H42" i="19"/>
  <c r="G22" i="9"/>
  <c r="Y47" i="22"/>
  <c r="C44" i="2" s="1"/>
  <c r="C42" i="3" s="1"/>
  <c r="C22" i="29"/>
  <c r="U19" i="29"/>
  <c r="C14" i="4" s="1"/>
  <c r="C34" i="7"/>
  <c r="X44" i="20"/>
  <c r="M17" i="2"/>
  <c r="K18" i="3"/>
  <c r="U48" i="27"/>
  <c r="AG50" i="23"/>
  <c r="K36" i="6"/>
  <c r="M44" i="26"/>
  <c r="AD24" i="16"/>
  <c r="U21" i="27"/>
  <c r="G20" i="7"/>
  <c r="CM36" i="23"/>
  <c r="CM42" i="23" s="1"/>
  <c r="BC22" i="23"/>
  <c r="BC45" i="23" s="1"/>
  <c r="BI36" i="23"/>
  <c r="BI42" i="23" s="1"/>
  <c r="G36" i="27"/>
  <c r="G38" i="27" s="1"/>
  <c r="G41" i="27" s="1"/>
  <c r="L44" i="20"/>
  <c r="N44" i="20"/>
  <c r="G21" i="24"/>
  <c r="P40" i="21"/>
  <c r="Z22" i="19"/>
  <c r="DG22" i="23"/>
  <c r="DG45" i="23" s="1"/>
  <c r="DG54" i="23" s="1"/>
  <c r="DG57" i="23" s="1"/>
  <c r="CU22" i="23"/>
  <c r="E35" i="24"/>
  <c r="E42" i="24" s="1"/>
  <c r="K36" i="23"/>
  <c r="K42" i="23" s="1"/>
  <c r="AC36" i="27"/>
  <c r="AC38" i="27" s="1"/>
  <c r="C36" i="27"/>
  <c r="C38" i="27" s="1"/>
  <c r="C41" i="27" s="1"/>
  <c r="C25" i="28"/>
  <c r="I31" i="30"/>
  <c r="I34" i="30" s="1"/>
  <c r="AD22" i="20"/>
  <c r="AE50" i="23"/>
  <c r="R46" i="16"/>
  <c r="BA36" i="27"/>
  <c r="BA38" i="27" s="1"/>
  <c r="T40" i="21"/>
  <c r="BQ21" i="27"/>
  <c r="BQ41" i="27" s="1"/>
  <c r="BQ52" i="27" s="1"/>
  <c r="BQ55" i="27" s="1"/>
  <c r="C22" i="9"/>
  <c r="C34" i="9" s="1"/>
  <c r="C37" i="9" s="1"/>
  <c r="G48" i="27"/>
  <c r="E22" i="29"/>
  <c r="AD22" i="16"/>
  <c r="C18" i="28"/>
  <c r="BY36" i="23"/>
  <c r="BY42" i="23" s="1"/>
  <c r="Z50" i="15"/>
  <c r="R42" i="19"/>
  <c r="X28" i="17"/>
  <c r="P23" i="17"/>
  <c r="V31" i="15"/>
  <c r="E25" i="7"/>
  <c r="W18" i="22"/>
  <c r="W20" i="22" s="1"/>
  <c r="DI22" i="23"/>
  <c r="DI45" i="23" s="1"/>
  <c r="DI54" i="23" s="1"/>
  <c r="DI57" i="23" s="1"/>
  <c r="I21" i="24"/>
  <c r="BE48" i="27"/>
  <c r="H23" i="17"/>
  <c r="C29" i="11"/>
  <c r="S27" i="33"/>
  <c r="DK50" i="23"/>
  <c r="AD26" i="20"/>
  <c r="AD27" i="20" s="1"/>
  <c r="F27" i="20"/>
  <c r="F29" i="20" s="1"/>
  <c r="H18" i="20" s="1"/>
  <c r="H29" i="20" s="1"/>
  <c r="J18" i="20" s="1"/>
  <c r="J29" i="20" s="1"/>
  <c r="L18" i="20" s="1"/>
  <c r="F26" i="19"/>
  <c r="AD25" i="19"/>
  <c r="BE36" i="23"/>
  <c r="BE42" i="23" s="1"/>
  <c r="CQ22" i="23"/>
  <c r="CQ45" i="23" s="1"/>
  <c r="H44" i="20"/>
  <c r="K20" i="22"/>
  <c r="R31" i="16"/>
  <c r="U36" i="27"/>
  <c r="U38" i="27" s="1"/>
  <c r="L22" i="21"/>
  <c r="M37" i="2"/>
  <c r="K37" i="3"/>
  <c r="M50" i="23"/>
  <c r="R22" i="19"/>
  <c r="V26" i="16"/>
  <c r="Q22" i="29"/>
  <c r="AS50" i="23"/>
  <c r="H50" i="15"/>
  <c r="E22" i="9"/>
  <c r="E34" i="9" s="1"/>
  <c r="E37" i="9" s="1"/>
  <c r="BK22" i="23"/>
  <c r="AD30" i="16"/>
  <c r="O49" i="22"/>
  <c r="AY21" i="27"/>
  <c r="AA21" i="27"/>
  <c r="L30" i="5"/>
  <c r="V42" i="19"/>
  <c r="L51" i="16"/>
  <c r="X44" i="17"/>
  <c r="Z26" i="19"/>
  <c r="W36" i="27"/>
  <c r="W38" i="27" s="1"/>
  <c r="K37" i="25"/>
  <c r="K45" i="25" s="1"/>
  <c r="CU36" i="23"/>
  <c r="CU42" i="23" s="1"/>
  <c r="E20" i="7"/>
  <c r="I32" i="33"/>
  <c r="G26" i="32"/>
  <c r="U45" i="29"/>
  <c r="C38" i="4" s="1"/>
  <c r="I38" i="4" s="1"/>
  <c r="AB25" i="21"/>
  <c r="O36" i="23"/>
  <c r="O42" i="23" s="1"/>
  <c r="T42" i="19"/>
  <c r="S35" i="24"/>
  <c r="S42" i="24" s="1"/>
  <c r="C30" i="28"/>
  <c r="I30" i="28" s="1"/>
  <c r="I26" i="2" s="1"/>
  <c r="H46" i="16"/>
  <c r="AB28" i="17"/>
  <c r="K31" i="30"/>
  <c r="E18" i="32"/>
  <c r="S22" i="26"/>
  <c r="H40" i="21"/>
  <c r="G35" i="13"/>
  <c r="K33" i="13"/>
  <c r="K35" i="13" s="1"/>
  <c r="Q20" i="24"/>
  <c r="V50" i="15"/>
  <c r="U29" i="29"/>
  <c r="C23" i="4" s="1"/>
  <c r="I23" i="4" s="1"/>
  <c r="M22" i="23"/>
  <c r="M45" i="23" s="1"/>
  <c r="L38" i="4"/>
  <c r="AD45" i="16"/>
  <c r="CS50" i="23"/>
  <c r="J42" i="19"/>
  <c r="AA48" i="27"/>
  <c r="C33" i="28"/>
  <c r="I33" i="28" s="1"/>
  <c r="I29" i="2" s="1"/>
  <c r="N50" i="15"/>
  <c r="U44" i="26"/>
  <c r="X31" i="15"/>
  <c r="DQ31" i="23"/>
  <c r="K28" i="3"/>
  <c r="M27" i="2"/>
  <c r="AW22" i="23"/>
  <c r="AW45" i="23" s="1"/>
  <c r="L40" i="21"/>
  <c r="K22" i="23"/>
  <c r="T44" i="20"/>
  <c r="C34" i="8"/>
  <c r="C37" i="8" s="1"/>
  <c r="C40" i="8" s="1"/>
  <c r="C29" i="7"/>
  <c r="C35" i="7" s="1"/>
  <c r="AD42" i="17"/>
  <c r="Y48" i="27"/>
  <c r="Z43" i="15"/>
  <c r="Z22" i="21"/>
  <c r="BY22" i="23"/>
  <c r="BI22" i="23"/>
  <c r="I39" i="29"/>
  <c r="CS22" i="23"/>
  <c r="CS45" i="23" s="1"/>
  <c r="M48" i="2"/>
  <c r="K46" i="3"/>
  <c r="G22" i="29"/>
  <c r="G34" i="29" s="1"/>
  <c r="G43" i="29" s="1"/>
  <c r="G47" i="29" s="1"/>
  <c r="Z46" i="16"/>
  <c r="AB22" i="21"/>
  <c r="C31" i="28"/>
  <c r="I31" i="28" s="1"/>
  <c r="I27" i="2" s="1"/>
  <c r="BG22" i="23"/>
  <c r="DA36" i="23"/>
  <c r="DA42" i="23" s="1"/>
  <c r="H37" i="21"/>
  <c r="V24" i="20"/>
  <c r="CS36" i="23"/>
  <c r="CS42" i="23" s="1"/>
  <c r="Q19" i="24"/>
  <c r="H27" i="20"/>
  <c r="AD42" i="16"/>
  <c r="AD46" i="16" s="1"/>
  <c r="CI36" i="23"/>
  <c r="CI42" i="23" s="1"/>
  <c r="O50" i="24"/>
  <c r="I20" i="13"/>
  <c r="K20" i="13" s="1"/>
  <c r="L40" i="18"/>
  <c r="AD21" i="20"/>
  <c r="E50" i="24"/>
  <c r="O20" i="22"/>
  <c r="E36" i="27"/>
  <c r="E38" i="27" s="1"/>
  <c r="J27" i="20"/>
  <c r="G33" i="10"/>
  <c r="G36" i="10" s="1"/>
  <c r="G39" i="10" s="1"/>
  <c r="H38" i="19"/>
  <c r="R40" i="21"/>
  <c r="R23" i="17"/>
  <c r="L43" i="15"/>
  <c r="AI22" i="23"/>
  <c r="N27" i="20"/>
  <c r="AK48" i="27"/>
  <c r="F22" i="21"/>
  <c r="F27" i="21" s="1"/>
  <c r="H18" i="21" s="1"/>
  <c r="AD20" i="21"/>
  <c r="AD22" i="21" s="1"/>
  <c r="P31" i="15"/>
  <c r="AD29" i="16"/>
  <c r="I27" i="31"/>
  <c r="I29" i="31" s="1"/>
  <c r="I33" i="31" s="1"/>
  <c r="L21" i="5"/>
  <c r="AB37" i="18"/>
  <c r="N22" i="21"/>
  <c r="F38" i="19"/>
  <c r="F44" i="19" s="1"/>
  <c r="H34" i="19" s="1"/>
  <c r="AD36" i="19"/>
  <c r="AD38" i="20"/>
  <c r="AK36" i="27"/>
  <c r="AK38" i="27" s="1"/>
  <c r="O48" i="27"/>
  <c r="BK50" i="23"/>
  <c r="Y16" i="22"/>
  <c r="X25" i="21"/>
  <c r="J37" i="18"/>
  <c r="BA36" i="23"/>
  <c r="BA42" i="23" s="1"/>
  <c r="H31" i="16"/>
  <c r="AB44" i="17"/>
  <c r="N24" i="20"/>
  <c r="U49" i="22"/>
  <c r="V22" i="18"/>
  <c r="AG36" i="23"/>
  <c r="AG42" i="23" s="1"/>
  <c r="X39" i="17"/>
  <c r="Q39" i="24"/>
  <c r="Q31" i="30"/>
  <c r="Q56" i="24"/>
  <c r="CW36" i="23"/>
  <c r="CW42" i="23" s="1"/>
  <c r="CW45" i="23" s="1"/>
  <c r="AW21" i="27"/>
  <c r="AW41" i="27" s="1"/>
  <c r="AD19" i="16"/>
  <c r="C19" i="28"/>
  <c r="Z38" i="19"/>
  <c r="Q30" i="24"/>
  <c r="E31" i="25" s="1"/>
  <c r="F44" i="20"/>
  <c r="F46" i="20" s="1"/>
  <c r="H35" i="20" s="1"/>
  <c r="H46" i="20" s="1"/>
  <c r="J35" i="20" s="1"/>
  <c r="AD43" i="20"/>
  <c r="AD44" i="20" s="1"/>
  <c r="I36" i="27"/>
  <c r="I38" i="27" s="1"/>
  <c r="I41" i="27" s="1"/>
  <c r="AE36" i="27"/>
  <c r="AE38" i="27" s="1"/>
  <c r="AC50" i="23"/>
  <c r="DQ27" i="23"/>
  <c r="C36" i="23"/>
  <c r="C42" i="23" s="1"/>
  <c r="C45" i="23" s="1"/>
  <c r="C54" i="23" s="1"/>
  <c r="C57" i="23" s="1"/>
  <c r="S36" i="27"/>
  <c r="S38" i="27" s="1"/>
  <c r="AK21" i="27"/>
  <c r="AK41" i="27" s="1"/>
  <c r="DE22" i="23"/>
  <c r="DE45" i="23" s="1"/>
  <c r="DE54" i="23" s="1"/>
  <c r="DE57" i="23" s="1"/>
  <c r="U30" i="29"/>
  <c r="C24" i="4" s="1"/>
  <c r="I24" i="4" s="1"/>
  <c r="AD18" i="21"/>
  <c r="AC36" i="23"/>
  <c r="AC42" i="23" s="1"/>
  <c r="M35" i="22"/>
  <c r="M40" i="22" s="1"/>
  <c r="T39" i="17"/>
  <c r="O21" i="27"/>
  <c r="C28" i="11"/>
  <c r="Y27" i="22"/>
  <c r="C23" i="2" s="1"/>
  <c r="C24" i="3" s="1"/>
  <c r="G35" i="26"/>
  <c r="Q31" i="24"/>
  <c r="E32" i="25" s="1"/>
  <c r="DQ38" i="23"/>
  <c r="G21" i="13"/>
  <c r="AY36" i="27"/>
  <c r="AY38" i="27" s="1"/>
  <c r="C31" i="30"/>
  <c r="U27" i="30"/>
  <c r="F21" i="4" s="1"/>
  <c r="F25" i="4" s="1"/>
  <c r="T50" i="15"/>
  <c r="BU36" i="27"/>
  <c r="BU38" i="27" s="1"/>
  <c r="BU41" i="27" s="1"/>
  <c r="BU52" i="27" s="1"/>
  <c r="BU55" i="27" s="1"/>
  <c r="S25" i="33"/>
  <c r="AD23" i="15"/>
  <c r="N39" i="17"/>
  <c r="E27" i="31"/>
  <c r="Q31" i="29"/>
  <c r="AB26" i="16"/>
  <c r="E40" i="6"/>
  <c r="K17" i="3"/>
  <c r="M16" i="2"/>
  <c r="AS22" i="23"/>
  <c r="AS45" i="23" s="1"/>
  <c r="P22" i="19"/>
  <c r="K18" i="32"/>
  <c r="K28" i="32" s="1"/>
  <c r="K33" i="32" s="1"/>
  <c r="Y29" i="22"/>
  <c r="C25" i="2" s="1"/>
  <c r="AB50" i="15"/>
  <c r="N40" i="21"/>
  <c r="M31" i="30"/>
  <c r="M34" i="30" s="1"/>
  <c r="CG36" i="23"/>
  <c r="CG42" i="23" s="1"/>
  <c r="G27" i="13"/>
  <c r="AB31" i="16"/>
  <c r="P41" i="20"/>
  <c r="S50" i="23"/>
  <c r="H26" i="19"/>
  <c r="K22" i="25"/>
  <c r="J38" i="19"/>
  <c r="DQ32" i="23"/>
  <c r="J31" i="15"/>
  <c r="I50" i="24"/>
  <c r="L31" i="15"/>
  <c r="L26" i="16"/>
  <c r="M41" i="30"/>
  <c r="Q26" i="24"/>
  <c r="E27" i="25" s="1"/>
  <c r="AO22" i="23"/>
  <c r="AO45" i="23" s="1"/>
  <c r="AO54" i="23" s="1"/>
  <c r="AO57" i="23" s="1"/>
  <c r="X51" i="16"/>
  <c r="DS50" i="23"/>
  <c r="E27" i="26"/>
  <c r="R22" i="21"/>
  <c r="X37" i="18"/>
  <c r="I20" i="31"/>
  <c r="L16" i="5"/>
  <c r="L17" i="5" s="1"/>
  <c r="AD27" i="15"/>
  <c r="K22" i="29"/>
  <c r="F40" i="21"/>
  <c r="AD39" i="21"/>
  <c r="AD40" i="21" s="1"/>
  <c r="C20" i="11"/>
  <c r="I48" i="27"/>
  <c r="AD30" i="15"/>
  <c r="AM36" i="23"/>
  <c r="AM42" i="23" s="1"/>
  <c r="F43" i="15"/>
  <c r="F52" i="15" s="1"/>
  <c r="H39" i="15" s="1"/>
  <c r="H52" i="15" s="1"/>
  <c r="J39" i="15" s="1"/>
  <c r="AD41" i="15"/>
  <c r="AD43" i="15" s="1"/>
  <c r="W38" i="22"/>
  <c r="W40" i="22" s="1"/>
  <c r="W43" i="22" s="1"/>
  <c r="W52" i="22" s="1"/>
  <c r="W56" i="22" s="1"/>
  <c r="BY36" i="27"/>
  <c r="BY38" i="27" s="1"/>
  <c r="BY41" i="27" s="1"/>
  <c r="BY52" i="27" s="1"/>
  <c r="BY55" i="27" s="1"/>
  <c r="CE36" i="23"/>
  <c r="CE42" i="23" s="1"/>
  <c r="CE45" i="23" s="1"/>
  <c r="CE54" i="23" s="1"/>
  <c r="CE57" i="23" s="1"/>
  <c r="G27" i="26"/>
  <c r="M44" i="2"/>
  <c r="M45" i="2" s="1"/>
  <c r="K42" i="3"/>
  <c r="C27" i="10"/>
  <c r="C36" i="10" s="1"/>
  <c r="C39" i="10" s="1"/>
  <c r="AD22" i="17"/>
  <c r="AD23" i="17" s="1"/>
  <c r="F23" i="17"/>
  <c r="F30" i="17" s="1"/>
  <c r="H20" i="17" s="1"/>
  <c r="H30" i="17" s="1"/>
  <c r="J20" i="17" s="1"/>
  <c r="Z31" i="16"/>
  <c r="K35" i="22"/>
  <c r="K40" i="22" s="1"/>
  <c r="K43" i="22" s="1"/>
  <c r="AB40" i="21"/>
  <c r="E31" i="29"/>
  <c r="M36" i="2"/>
  <c r="K36" i="3"/>
  <c r="BQ36" i="27"/>
  <c r="BQ38" i="27" s="1"/>
  <c r="G35" i="24"/>
  <c r="G42" i="24" s="1"/>
  <c r="G34" i="8"/>
  <c r="G37" i="8" s="1"/>
  <c r="G40" i="8" s="1"/>
  <c r="G29" i="7"/>
  <c r="J41" i="20"/>
  <c r="N38" i="19"/>
  <c r="BI48" i="27"/>
  <c r="X46" i="16"/>
  <c r="O41" i="30"/>
  <c r="E33" i="10"/>
  <c r="X24" i="15"/>
  <c r="C20" i="7"/>
  <c r="M50" i="24"/>
  <c r="N37" i="18"/>
  <c r="AE36" i="23"/>
  <c r="AE42" i="23" s="1"/>
  <c r="AE45" i="23" s="1"/>
  <c r="Y54" i="22"/>
  <c r="BA50" i="23"/>
  <c r="K24" i="6"/>
  <c r="O21" i="24"/>
  <c r="T51" i="16"/>
  <c r="DQ40" i="23"/>
  <c r="Z39" i="17"/>
  <c r="G21" i="7"/>
  <c r="Q29" i="24"/>
  <c r="E30" i="25" s="1"/>
  <c r="L16" i="4"/>
  <c r="G23" i="7"/>
  <c r="O31" i="29"/>
  <c r="O34" i="29" s="1"/>
  <c r="O43" i="29" s="1"/>
  <c r="O47" i="29" s="1"/>
  <c r="R44" i="17"/>
  <c r="G19" i="11"/>
  <c r="F50" i="15"/>
  <c r="AD45" i="15"/>
  <c r="I22" i="29"/>
  <c r="O35" i="24"/>
  <c r="O42" i="24" s="1"/>
  <c r="G21" i="11"/>
  <c r="E21" i="27"/>
  <c r="E41" i="27" s="1"/>
  <c r="L25" i="21"/>
  <c r="Z37" i="18"/>
  <c r="E41" i="30"/>
  <c r="T41" i="20"/>
  <c r="AU36" i="27"/>
  <c r="AU38" i="27" s="1"/>
  <c r="DQ21" i="23"/>
  <c r="V24" i="15"/>
  <c r="T23" i="17"/>
  <c r="Q48" i="24"/>
  <c r="C50" i="24"/>
  <c r="F40" i="18"/>
  <c r="AD39" i="18"/>
  <c r="AD40" i="18" s="1"/>
  <c r="L23" i="4"/>
  <c r="L25" i="4" s="1"/>
  <c r="T22" i="18"/>
  <c r="C21" i="13"/>
  <c r="C30" i="13" s="1"/>
  <c r="C39" i="13" s="1"/>
  <c r="C42" i="13" s="1"/>
  <c r="BM36" i="23"/>
  <c r="BM42" i="23" s="1"/>
  <c r="BM45" i="23" s="1"/>
  <c r="BM54" i="23" s="1"/>
  <c r="BM57" i="23" s="1"/>
  <c r="E31" i="9"/>
  <c r="AD41" i="16"/>
  <c r="F46" i="16"/>
  <c r="F53" i="16" s="1"/>
  <c r="H39" i="16" s="1"/>
  <c r="Y19" i="22"/>
  <c r="L41" i="20"/>
  <c r="I31" i="32"/>
  <c r="F30" i="5" s="1"/>
  <c r="O35" i="22"/>
  <c r="O40" i="22" s="1"/>
  <c r="O43" i="22" s="1"/>
  <c r="O52" i="22" s="1"/>
  <c r="O56" i="22" s="1"/>
  <c r="CO36" i="23"/>
  <c r="CO42" i="23" s="1"/>
  <c r="CO45" i="23" s="1"/>
  <c r="CO54" i="23" s="1"/>
  <c r="CO57" i="23" s="1"/>
  <c r="E32" i="7"/>
  <c r="C23" i="7"/>
  <c r="G41" i="30"/>
  <c r="AG21" i="27"/>
  <c r="H43" i="15"/>
  <c r="K49" i="22"/>
  <c r="I41" i="30"/>
  <c r="I46" i="30" s="1"/>
  <c r="I50" i="30" s="1"/>
  <c r="AD43" i="16"/>
  <c r="N24" i="15"/>
  <c r="AB41" i="20"/>
  <c r="U21" i="29"/>
  <c r="C16" i="4" s="1"/>
  <c r="I16" i="4" s="1"/>
  <c r="S18" i="33"/>
  <c r="J31" i="16"/>
  <c r="BC21" i="27"/>
  <c r="BC41" i="27" s="1"/>
  <c r="BC52" i="27" s="1"/>
  <c r="BC55" i="27" s="1"/>
  <c r="Q33" i="24"/>
  <c r="E34" i="25" s="1"/>
  <c r="N46" i="16"/>
  <c r="DQ19" i="23"/>
  <c r="Z40" i="18"/>
  <c r="Z24" i="20"/>
  <c r="BE21" i="27"/>
  <c r="V31" i="16"/>
  <c r="G22" i="23"/>
  <c r="G45" i="23" s="1"/>
  <c r="L32" i="4"/>
  <c r="L33" i="4" s="1"/>
  <c r="G31" i="9"/>
  <c r="U39" i="29"/>
  <c r="M54" i="23"/>
  <c r="M57" i="23" s="1"/>
  <c r="BG45" i="23"/>
  <c r="BG54" i="23" s="1"/>
  <c r="BG57" i="23" s="1"/>
  <c r="G30" i="11"/>
  <c r="I32" i="4"/>
  <c r="I31" i="4"/>
  <c r="Q34" i="30"/>
  <c r="Q46" i="30" s="1"/>
  <c r="Q50" i="30" s="1"/>
  <c r="U41" i="30"/>
  <c r="S43" i="29"/>
  <c r="S47" i="29" s="1"/>
  <c r="G45" i="24"/>
  <c r="G54" i="24" s="1"/>
  <c r="G57" i="24" s="1"/>
  <c r="CA45" i="23"/>
  <c r="CA54" i="23" s="1"/>
  <c r="CA57" i="23" s="1"/>
  <c r="AI45" i="23"/>
  <c r="AI54" i="23" s="1"/>
  <c r="AI57" i="23" s="1"/>
  <c r="BK45" i="23"/>
  <c r="BK54" i="23" s="1"/>
  <c r="BK57" i="23" s="1"/>
  <c r="Y38" i="22"/>
  <c r="C35" i="2" s="1"/>
  <c r="E43" i="22"/>
  <c r="Y18" i="22"/>
  <c r="AD22" i="19"/>
  <c r="AD22" i="18"/>
  <c r="G34" i="9"/>
  <c r="G37" i="9" s="1"/>
  <c r="C40" i="6"/>
  <c r="C41" i="25"/>
  <c r="E36" i="3"/>
  <c r="I31" i="8"/>
  <c r="I20" i="9"/>
  <c r="K20" i="9" s="1"/>
  <c r="E21" i="25"/>
  <c r="C34" i="30"/>
  <c r="C46" i="30" s="1"/>
  <c r="C50" i="30" s="1"/>
  <c r="E23" i="3"/>
  <c r="I23" i="3" s="1"/>
  <c r="C27" i="25"/>
  <c r="I27" i="25" s="1"/>
  <c r="E22" i="2" s="1"/>
  <c r="K22" i="2" s="1"/>
  <c r="Q34" i="29"/>
  <c r="Q43" i="29" s="1"/>
  <c r="Q47" i="29" s="1"/>
  <c r="K43" i="3"/>
  <c r="I17" i="28"/>
  <c r="I14" i="2" s="1"/>
  <c r="I19" i="12"/>
  <c r="E41" i="3"/>
  <c r="DQ50" i="23"/>
  <c r="C51" i="25"/>
  <c r="I25" i="8"/>
  <c r="E34" i="29"/>
  <c r="E43" i="29" s="1"/>
  <c r="E47" i="29" s="1"/>
  <c r="AS41" i="27"/>
  <c r="BA45" i="23"/>
  <c r="BA54" i="23" s="1"/>
  <c r="BA57" i="23" s="1"/>
  <c r="I36" i="12"/>
  <c r="I45" i="28"/>
  <c r="I32" i="8"/>
  <c r="C44" i="25"/>
  <c r="I44" i="25" s="1"/>
  <c r="E38" i="2" s="1"/>
  <c r="G28" i="32"/>
  <c r="G33" i="32" s="1"/>
  <c r="G20" i="31"/>
  <c r="C16" i="5"/>
  <c r="C17" i="5" s="1"/>
  <c r="I26" i="10"/>
  <c r="K26" i="10" s="1"/>
  <c r="G43" i="2"/>
  <c r="I22" i="5"/>
  <c r="C26" i="25"/>
  <c r="E22" i="3"/>
  <c r="G30" i="13"/>
  <c r="DS54" i="23"/>
  <c r="DS57" i="23" s="1"/>
  <c r="I19" i="6"/>
  <c r="K19" i="6" s="1"/>
  <c r="C14" i="2"/>
  <c r="I20" i="10"/>
  <c r="G12" i="2"/>
  <c r="Y41" i="27"/>
  <c r="I54" i="28"/>
  <c r="I48" i="2" s="1"/>
  <c r="I44" i="12"/>
  <c r="I24" i="13"/>
  <c r="C43" i="2"/>
  <c r="Y49" i="22"/>
  <c r="Y20" i="22"/>
  <c r="I21" i="6"/>
  <c r="K21" i="6" s="1"/>
  <c r="C16" i="2"/>
  <c r="C17" i="3" s="1"/>
  <c r="DM45" i="23"/>
  <c r="DM54" i="23" s="1"/>
  <c r="DM57" i="23" s="1"/>
  <c r="E17" i="3"/>
  <c r="C20" i="25"/>
  <c r="I23" i="8"/>
  <c r="C35" i="25"/>
  <c r="I35" i="25" s="1"/>
  <c r="E30" i="2" s="1"/>
  <c r="K30" i="2" s="1"/>
  <c r="E31" i="3"/>
  <c r="I31" i="3" s="1"/>
  <c r="I43" i="22"/>
  <c r="I52" i="22" s="1"/>
  <c r="I56" i="22" s="1"/>
  <c r="F21" i="5"/>
  <c r="I26" i="32"/>
  <c r="BM41" i="27"/>
  <c r="BM52" i="27" s="1"/>
  <c r="BM55" i="27" s="1"/>
  <c r="C28" i="25"/>
  <c r="I28" i="25" s="1"/>
  <c r="E23" i="2" s="1"/>
  <c r="K23" i="2" s="1"/>
  <c r="E24" i="3"/>
  <c r="I24" i="3" s="1"/>
  <c r="E34" i="3"/>
  <c r="C39" i="25"/>
  <c r="I30" i="8"/>
  <c r="E20" i="25"/>
  <c r="I19" i="9"/>
  <c r="CQ54" i="23"/>
  <c r="CQ57" i="23" s="1"/>
  <c r="CG45" i="23"/>
  <c r="CG54" i="23" s="1"/>
  <c r="CG57" i="23" s="1"/>
  <c r="K41" i="28"/>
  <c r="K52" i="28" s="1"/>
  <c r="K55" i="28" s="1"/>
  <c r="AE41" i="27"/>
  <c r="AE52" i="27" s="1"/>
  <c r="AE55" i="27" s="1"/>
  <c r="I31" i="10"/>
  <c r="K31" i="10" s="1"/>
  <c r="G37" i="2"/>
  <c r="CM45" i="23"/>
  <c r="G35" i="2"/>
  <c r="I30" i="10"/>
  <c r="I19" i="8"/>
  <c r="DQ22" i="23"/>
  <c r="C16" i="25"/>
  <c r="E13" i="3"/>
  <c r="I36" i="9"/>
  <c r="K36" i="9" s="1"/>
  <c r="E59" i="25"/>
  <c r="I45" i="6"/>
  <c r="C46" i="3"/>
  <c r="C48" i="2"/>
  <c r="C45" i="6"/>
  <c r="E45" i="6" s="1"/>
  <c r="G45" i="6" s="1"/>
  <c r="C13" i="2"/>
  <c r="C14" i="3" s="1"/>
  <c r="I18" i="6"/>
  <c r="K18" i="6" s="1"/>
  <c r="BW45" i="23"/>
  <c r="BW54" i="23" s="1"/>
  <c r="BW57" i="23" s="1"/>
  <c r="I23" i="12"/>
  <c r="Q41" i="27"/>
  <c r="Q52" i="27" s="1"/>
  <c r="Q55" i="27" s="1"/>
  <c r="I20" i="6"/>
  <c r="K20" i="6" s="1"/>
  <c r="C15" i="2"/>
  <c r="U38" i="26"/>
  <c r="U49" i="26" s="1"/>
  <c r="U52" i="26" s="1"/>
  <c r="G16" i="2"/>
  <c r="G17" i="3" s="1"/>
  <c r="I24" i="10"/>
  <c r="K24" i="10" s="1"/>
  <c r="CC45" i="23"/>
  <c r="CC54" i="23" s="1"/>
  <c r="CC57" i="23" s="1"/>
  <c r="E35" i="3"/>
  <c r="C40" i="25"/>
  <c r="I40" i="25" s="1"/>
  <c r="E35" i="2" s="1"/>
  <c r="F42" i="21"/>
  <c r="H33" i="21" s="1"/>
  <c r="S45" i="23"/>
  <c r="S54" i="23" s="1"/>
  <c r="S57" i="23" s="1"/>
  <c r="I22" i="8"/>
  <c r="C19" i="25"/>
  <c r="I19" i="25" s="1"/>
  <c r="E15" i="2" s="1"/>
  <c r="E16" i="3"/>
  <c r="I27" i="9"/>
  <c r="K27" i="9" s="1"/>
  <c r="E41" i="25"/>
  <c r="I22" i="6"/>
  <c r="K22" i="6" s="1"/>
  <c r="C17" i="2"/>
  <c r="C18" i="3" s="1"/>
  <c r="I25" i="28"/>
  <c r="E52" i="22"/>
  <c r="E56" i="22" s="1"/>
  <c r="I47" i="28"/>
  <c r="I44" i="2" s="1"/>
  <c r="I29" i="12"/>
  <c r="G15" i="2"/>
  <c r="G16" i="3" s="1"/>
  <c r="I23" i="10"/>
  <c r="K23" i="10" s="1"/>
  <c r="C21" i="5"/>
  <c r="C24" i="5" s="1"/>
  <c r="I26" i="9"/>
  <c r="K26" i="9" s="1"/>
  <c r="E39" i="25"/>
  <c r="I45" i="24"/>
  <c r="G48" i="2"/>
  <c r="I38" i="10"/>
  <c r="K38" i="10" s="1"/>
  <c r="G46" i="3"/>
  <c r="G43" i="22"/>
  <c r="G52" i="22" s="1"/>
  <c r="G56" i="22" s="1"/>
  <c r="M43" i="22"/>
  <c r="M52" i="22" s="1"/>
  <c r="M56" i="22" s="1"/>
  <c r="I33" i="8"/>
  <c r="E42" i="3"/>
  <c r="C52" i="25"/>
  <c r="BE45" i="23"/>
  <c r="BE54" i="23" s="1"/>
  <c r="BE57" i="23" s="1"/>
  <c r="U22" i="29"/>
  <c r="I21" i="10"/>
  <c r="K21" i="10" s="1"/>
  <c r="G13" i="2"/>
  <c r="G14" i="3" s="1"/>
  <c r="BC54" i="23"/>
  <c r="BC57" i="23" s="1"/>
  <c r="I22" i="10"/>
  <c r="K22" i="10" s="1"/>
  <c r="G14" i="2"/>
  <c r="G15" i="3" s="1"/>
  <c r="CK45" i="23"/>
  <c r="C21" i="2"/>
  <c r="I24" i="8"/>
  <c r="E18" i="3"/>
  <c r="C21" i="25"/>
  <c r="I21" i="25" s="1"/>
  <c r="E17" i="2" s="1"/>
  <c r="E30" i="3"/>
  <c r="I30" i="3" s="1"/>
  <c r="C34" i="25"/>
  <c r="I34" i="25" s="1"/>
  <c r="E29" i="2" s="1"/>
  <c r="I21" i="12"/>
  <c r="I19" i="28"/>
  <c r="I16" i="2" s="1"/>
  <c r="E28" i="3"/>
  <c r="I28" i="3" s="1"/>
  <c r="C32" i="25"/>
  <c r="I32" i="25" s="1"/>
  <c r="E27" i="2" s="1"/>
  <c r="K27" i="2" s="1"/>
  <c r="E51" i="25"/>
  <c r="I21" i="9"/>
  <c r="K21" i="9" s="1"/>
  <c r="Q50" i="24"/>
  <c r="I25" i="10"/>
  <c r="K25" i="10" s="1"/>
  <c r="G17" i="2"/>
  <c r="G18" i="3" s="1"/>
  <c r="I20" i="12"/>
  <c r="I18" i="28"/>
  <c r="I15" i="2" s="1"/>
  <c r="CY45" i="23"/>
  <c r="C36" i="2"/>
  <c r="C36" i="3" s="1"/>
  <c r="I36" i="3" s="1"/>
  <c r="I33" i="6"/>
  <c r="K33" i="6" s="1"/>
  <c r="I37" i="28"/>
  <c r="I38" i="2" s="1"/>
  <c r="I28" i="12"/>
  <c r="C43" i="22"/>
  <c r="C52" i="22" s="1"/>
  <c r="C56" i="22" s="1"/>
  <c r="C17" i="25"/>
  <c r="I17" i="25" s="1"/>
  <c r="E13" i="2" s="1"/>
  <c r="I20" i="8"/>
  <c r="F16" i="5"/>
  <c r="I18" i="32"/>
  <c r="I28" i="32" s="1"/>
  <c r="I33" i="32" s="1"/>
  <c r="AC41" i="27"/>
  <c r="AC52" i="27" s="1"/>
  <c r="AC55" i="27" s="1"/>
  <c r="E26" i="3"/>
  <c r="C30" i="25"/>
  <c r="I30" i="25" s="1"/>
  <c r="E25" i="2" s="1"/>
  <c r="C26" i="3"/>
  <c r="E27" i="3"/>
  <c r="C31" i="25"/>
  <c r="I31" i="25" s="1"/>
  <c r="E26" i="2" s="1"/>
  <c r="F14" i="4"/>
  <c r="F17" i="4" s="1"/>
  <c r="K48" i="25"/>
  <c r="K57" i="25" s="1"/>
  <c r="K60" i="25" s="1"/>
  <c r="C30" i="11"/>
  <c r="I21" i="13"/>
  <c r="AD24" i="15"/>
  <c r="S43" i="22"/>
  <c r="S52" i="22" s="1"/>
  <c r="S56" i="22" s="1"/>
  <c r="C59" i="25"/>
  <c r="I59" i="25" s="1"/>
  <c r="E48" i="2" s="1"/>
  <c r="I39" i="8"/>
  <c r="E46" i="3"/>
  <c r="I32" i="10"/>
  <c r="K32" i="10" s="1"/>
  <c r="BQ54" i="23"/>
  <c r="BQ57" i="23" s="1"/>
  <c r="I30" i="9"/>
  <c r="K30" i="9" s="1"/>
  <c r="E52" i="25"/>
  <c r="I22" i="12"/>
  <c r="C12" i="2"/>
  <c r="I17" i="6"/>
  <c r="BO45" i="23"/>
  <c r="BO54" i="23" s="1"/>
  <c r="BO57" i="23" s="1"/>
  <c r="O45" i="23"/>
  <c r="O54" i="23" s="1"/>
  <c r="O57" i="23" s="1"/>
  <c r="I25" i="9"/>
  <c r="K25" i="9" s="1"/>
  <c r="C26" i="7" l="1"/>
  <c r="C38" i="7" s="1"/>
  <c r="C41" i="7" s="1"/>
  <c r="K32" i="3"/>
  <c r="K38" i="3" s="1"/>
  <c r="L24" i="5"/>
  <c r="L27" i="5" s="1"/>
  <c r="L32" i="5" s="1"/>
  <c r="G46" i="30"/>
  <c r="G50" i="30" s="1"/>
  <c r="E34" i="30"/>
  <c r="C34" i="29"/>
  <c r="C43" i="29" s="1"/>
  <c r="C47" i="29" s="1"/>
  <c r="M34" i="29"/>
  <c r="M43" i="29" s="1"/>
  <c r="M47" i="29" s="1"/>
  <c r="BE41" i="27"/>
  <c r="BE52" i="27" s="1"/>
  <c r="BE55" i="27" s="1"/>
  <c r="AK52" i="27"/>
  <c r="AK55" i="27" s="1"/>
  <c r="U41" i="27"/>
  <c r="U52" i="27" s="1"/>
  <c r="U55" i="27" s="1"/>
  <c r="BA41" i="27"/>
  <c r="BA52" i="27" s="1"/>
  <c r="BA55" i="27" s="1"/>
  <c r="I52" i="27"/>
  <c r="I55" i="27" s="1"/>
  <c r="G52" i="27"/>
  <c r="G55" i="27" s="1"/>
  <c r="W41" i="27"/>
  <c r="W52" i="27" s="1"/>
  <c r="W55" i="27" s="1"/>
  <c r="S41" i="27"/>
  <c r="S52" i="27" s="1"/>
  <c r="S55" i="27" s="1"/>
  <c r="C38" i="26"/>
  <c r="S27" i="26"/>
  <c r="S38" i="26" s="1"/>
  <c r="S49" i="26" s="1"/>
  <c r="S52" i="26" s="1"/>
  <c r="S44" i="26"/>
  <c r="S35" i="26"/>
  <c r="E37" i="25"/>
  <c r="Q21" i="24"/>
  <c r="O45" i="24"/>
  <c r="I54" i="24"/>
  <c r="I57" i="24" s="1"/>
  <c r="CK54" i="23"/>
  <c r="CK57" i="23" s="1"/>
  <c r="DQ36" i="23"/>
  <c r="DA45" i="23"/>
  <c r="DA54" i="23" s="1"/>
  <c r="DA57" i="23" s="1"/>
  <c r="AG45" i="23"/>
  <c r="AG54" i="23" s="1"/>
  <c r="AG57" i="23" s="1"/>
  <c r="Y45" i="23"/>
  <c r="Y54" i="23" s="1"/>
  <c r="Y57" i="23" s="1"/>
  <c r="AM45" i="23"/>
  <c r="AM54" i="23" s="1"/>
  <c r="AM57" i="23" s="1"/>
  <c r="CY54" i="23"/>
  <c r="CY57" i="23" s="1"/>
  <c r="G54" i="23"/>
  <c r="G57" i="23" s="1"/>
  <c r="AC45" i="23"/>
  <c r="AC54" i="23" s="1"/>
  <c r="AC57" i="23" s="1"/>
  <c r="DK45" i="23"/>
  <c r="DK54" i="23" s="1"/>
  <c r="DK57" i="23" s="1"/>
  <c r="U43" i="22"/>
  <c r="U52" i="22" s="1"/>
  <c r="U56" i="22" s="1"/>
  <c r="H27" i="21"/>
  <c r="J18" i="21" s="1"/>
  <c r="J27" i="21" s="1"/>
  <c r="L18" i="21" s="1"/>
  <c r="L27" i="21" s="1"/>
  <c r="N18" i="21" s="1"/>
  <c r="N27" i="21" s="1"/>
  <c r="P18" i="21" s="1"/>
  <c r="P27" i="21" s="1"/>
  <c r="R18" i="21" s="1"/>
  <c r="R27" i="21" s="1"/>
  <c r="T18" i="21" s="1"/>
  <c r="T27" i="21" s="1"/>
  <c r="V18" i="21" s="1"/>
  <c r="V27" i="21" s="1"/>
  <c r="X18" i="21" s="1"/>
  <c r="X27" i="21" s="1"/>
  <c r="Z18" i="21" s="1"/>
  <c r="Z27" i="21" s="1"/>
  <c r="AB18" i="21" s="1"/>
  <c r="AB27" i="21" s="1"/>
  <c r="AD38" i="19"/>
  <c r="AD44" i="19" s="1"/>
  <c r="H27" i="18"/>
  <c r="J18" i="18" s="1"/>
  <c r="J27" i="18" s="1"/>
  <c r="L18" i="18" s="1"/>
  <c r="L27" i="18" s="1"/>
  <c r="N18" i="18" s="1"/>
  <c r="N27" i="18" s="1"/>
  <c r="P18" i="18" s="1"/>
  <c r="P27" i="18" s="1"/>
  <c r="R18" i="18" s="1"/>
  <c r="R27" i="18" s="1"/>
  <c r="T18" i="18" s="1"/>
  <c r="T27" i="18" s="1"/>
  <c r="V18" i="18" s="1"/>
  <c r="V27" i="18" s="1"/>
  <c r="X18" i="18" s="1"/>
  <c r="X27" i="18" s="1"/>
  <c r="Z18" i="18" s="1"/>
  <c r="Z27" i="18" s="1"/>
  <c r="AB18" i="18" s="1"/>
  <c r="AB27" i="18" s="1"/>
  <c r="AD42" i="18"/>
  <c r="AD44" i="17"/>
  <c r="AD46" i="17" s="1"/>
  <c r="H53" i="16"/>
  <c r="J39" i="16" s="1"/>
  <c r="J53" i="16" s="1"/>
  <c r="L39" i="16" s="1"/>
  <c r="L53" i="16" s="1"/>
  <c r="N39" i="16" s="1"/>
  <c r="N53" i="16" s="1"/>
  <c r="P39" i="16" s="1"/>
  <c r="P53" i="16" s="1"/>
  <c r="R39" i="16" s="1"/>
  <c r="R53" i="16" s="1"/>
  <c r="T39" i="16" s="1"/>
  <c r="T53" i="16" s="1"/>
  <c r="V39" i="16" s="1"/>
  <c r="V53" i="16" s="1"/>
  <c r="X39" i="16" s="1"/>
  <c r="X53" i="16" s="1"/>
  <c r="Z39" i="16" s="1"/>
  <c r="Z53" i="16" s="1"/>
  <c r="AB39" i="16" s="1"/>
  <c r="AB53" i="16" s="1"/>
  <c r="AD51" i="16"/>
  <c r="AD53" i="16" s="1"/>
  <c r="C33" i="12"/>
  <c r="C42" i="12" s="1"/>
  <c r="C45" i="12" s="1"/>
  <c r="G26" i="7"/>
  <c r="I30" i="5"/>
  <c r="C33" i="4"/>
  <c r="F28" i="4"/>
  <c r="F36" i="4" s="1"/>
  <c r="F39" i="4" s="1"/>
  <c r="I33" i="4"/>
  <c r="I27" i="3"/>
  <c r="K29" i="2"/>
  <c r="M32" i="2"/>
  <c r="M39" i="2" s="1"/>
  <c r="K26" i="2"/>
  <c r="S30" i="33"/>
  <c r="S29" i="33"/>
  <c r="S16" i="33"/>
  <c r="S20" i="33"/>
  <c r="S31" i="33"/>
  <c r="S21" i="33"/>
  <c r="S19" i="33"/>
  <c r="S22" i="33"/>
  <c r="S32" i="33" s="1"/>
  <c r="S28" i="33"/>
  <c r="S23" i="33"/>
  <c r="S17" i="33"/>
  <c r="E29" i="31"/>
  <c r="E33" i="31" s="1"/>
  <c r="G27" i="31"/>
  <c r="G29" i="31" s="1"/>
  <c r="G33" i="31" s="1"/>
  <c r="K46" i="30"/>
  <c r="K50" i="30" s="1"/>
  <c r="U31" i="30"/>
  <c r="U34" i="30" s="1"/>
  <c r="U46" i="30" s="1"/>
  <c r="U50" i="30" s="1"/>
  <c r="K34" i="29"/>
  <c r="K43" i="29" s="1"/>
  <c r="K47" i="29" s="1"/>
  <c r="I34" i="29"/>
  <c r="I43" i="29" s="1"/>
  <c r="I47" i="29" s="1"/>
  <c r="W34" i="29"/>
  <c r="W43" i="29" s="1"/>
  <c r="W47" i="29" s="1"/>
  <c r="C36" i="28"/>
  <c r="AS52" i="27"/>
  <c r="AS55" i="27" s="1"/>
  <c r="AW52" i="27"/>
  <c r="AW55" i="27" s="1"/>
  <c r="BW52" i="27"/>
  <c r="BW55" i="27" s="1"/>
  <c r="Y52" i="27"/>
  <c r="Y55" i="27" s="1"/>
  <c r="AU41" i="27"/>
  <c r="AU52" i="27" s="1"/>
  <c r="AU55" i="27" s="1"/>
  <c r="C52" i="27"/>
  <c r="C55" i="27" s="1"/>
  <c r="AG41" i="27"/>
  <c r="AG52" i="27" s="1"/>
  <c r="AG55" i="27" s="1"/>
  <c r="O41" i="27"/>
  <c r="O52" i="27" s="1"/>
  <c r="O55" i="27" s="1"/>
  <c r="Q35" i="24"/>
  <c r="Q42" i="24" s="1"/>
  <c r="Q45" i="24" s="1"/>
  <c r="Q54" i="24" s="1"/>
  <c r="Q57" i="24" s="1"/>
  <c r="E45" i="24"/>
  <c r="E54" i="24" s="1"/>
  <c r="E57" i="24" s="1"/>
  <c r="C45" i="24"/>
  <c r="C54" i="24" s="1"/>
  <c r="C57" i="24" s="1"/>
  <c r="S45" i="24"/>
  <c r="S54" i="24" s="1"/>
  <c r="S57" i="24" s="1"/>
  <c r="BS45" i="23"/>
  <c r="BS54" i="23" s="1"/>
  <c r="BS57" i="23" s="1"/>
  <c r="BI45" i="23"/>
  <c r="BI54" i="23" s="1"/>
  <c r="BI57" i="23" s="1"/>
  <c r="CW54" i="23"/>
  <c r="CW57" i="23" s="1"/>
  <c r="CM54" i="23"/>
  <c r="CM57" i="23" s="1"/>
  <c r="Q45" i="23"/>
  <c r="Q54" i="23" s="1"/>
  <c r="Q57" i="23" s="1"/>
  <c r="AE54" i="23"/>
  <c r="AE57" i="23" s="1"/>
  <c r="AW54" i="23"/>
  <c r="AW57" i="23" s="1"/>
  <c r="BY45" i="23"/>
  <c r="BY54" i="23" s="1"/>
  <c r="BY57" i="23" s="1"/>
  <c r="CI45" i="23"/>
  <c r="CI54" i="23" s="1"/>
  <c r="CI57" i="23" s="1"/>
  <c r="CU45" i="23"/>
  <c r="CU54" i="23" s="1"/>
  <c r="CU57" i="23" s="1"/>
  <c r="K52" i="22"/>
  <c r="K56" i="22" s="1"/>
  <c r="AD37" i="21"/>
  <c r="H42" i="21"/>
  <c r="J33" i="21" s="1"/>
  <c r="J42" i="21" s="1"/>
  <c r="L33" i="21" s="1"/>
  <c r="L42" i="21" s="1"/>
  <c r="N33" i="21" s="1"/>
  <c r="N42" i="21" s="1"/>
  <c r="P33" i="21" s="1"/>
  <c r="P42" i="21" s="1"/>
  <c r="R33" i="21" s="1"/>
  <c r="R42" i="21" s="1"/>
  <c r="T33" i="21" s="1"/>
  <c r="T42" i="21" s="1"/>
  <c r="V33" i="21" s="1"/>
  <c r="V42" i="21" s="1"/>
  <c r="X33" i="21" s="1"/>
  <c r="X42" i="21" s="1"/>
  <c r="Z33" i="21" s="1"/>
  <c r="Z42" i="21" s="1"/>
  <c r="AB33" i="21" s="1"/>
  <c r="AB42" i="21" s="1"/>
  <c r="L29" i="20"/>
  <c r="N18" i="20" s="1"/>
  <c r="N29" i="20" s="1"/>
  <c r="P18" i="20" s="1"/>
  <c r="P29" i="20" s="1"/>
  <c r="R18" i="20" s="1"/>
  <c r="R29" i="20" s="1"/>
  <c r="T18" i="20" s="1"/>
  <c r="T29" i="20" s="1"/>
  <c r="V18" i="20" s="1"/>
  <c r="V29" i="20" s="1"/>
  <c r="X18" i="20" s="1"/>
  <c r="X29" i="20" s="1"/>
  <c r="Z18" i="20" s="1"/>
  <c r="Z29" i="20" s="1"/>
  <c r="AB18" i="20" s="1"/>
  <c r="AB29" i="20" s="1"/>
  <c r="H44" i="19"/>
  <c r="J34" i="19" s="1"/>
  <c r="J44" i="19" s="1"/>
  <c r="L34" i="19" s="1"/>
  <c r="L44" i="19" s="1"/>
  <c r="N34" i="19" s="1"/>
  <c r="N44" i="19" s="1"/>
  <c r="P34" i="19" s="1"/>
  <c r="P44" i="19" s="1"/>
  <c r="R34" i="19" s="1"/>
  <c r="R44" i="19" s="1"/>
  <c r="T34" i="19" s="1"/>
  <c r="T44" i="19" s="1"/>
  <c r="V34" i="19" s="1"/>
  <c r="V44" i="19" s="1"/>
  <c r="X34" i="19" s="1"/>
  <c r="X44" i="19" s="1"/>
  <c r="Z34" i="19" s="1"/>
  <c r="Z44" i="19" s="1"/>
  <c r="AB34" i="19" s="1"/>
  <c r="AB44" i="19" s="1"/>
  <c r="AD26" i="19"/>
  <c r="AD28" i="19" s="1"/>
  <c r="F42" i="18"/>
  <c r="H33" i="18" s="1"/>
  <c r="H42" i="18" s="1"/>
  <c r="J33" i="18" s="1"/>
  <c r="J42" i="18" s="1"/>
  <c r="L33" i="18" s="1"/>
  <c r="L42" i="18" s="1"/>
  <c r="N33" i="18" s="1"/>
  <c r="N42" i="18" s="1"/>
  <c r="P33" i="18" s="1"/>
  <c r="P42" i="18" s="1"/>
  <c r="R33" i="18" s="1"/>
  <c r="R42" i="18" s="1"/>
  <c r="T33" i="18" s="1"/>
  <c r="T42" i="18" s="1"/>
  <c r="V33" i="18" s="1"/>
  <c r="V42" i="18" s="1"/>
  <c r="X33" i="18" s="1"/>
  <c r="X42" i="18" s="1"/>
  <c r="Z33" i="18" s="1"/>
  <c r="Z42" i="18" s="1"/>
  <c r="AB33" i="18" s="1"/>
  <c r="AB42" i="18" s="1"/>
  <c r="J30" i="17"/>
  <c r="L20" i="17" s="1"/>
  <c r="L30" i="17" s="1"/>
  <c r="N20" i="17" s="1"/>
  <c r="N30" i="17" s="1"/>
  <c r="P20" i="17" s="1"/>
  <c r="P30" i="17" s="1"/>
  <c r="R20" i="17" s="1"/>
  <c r="R30" i="17" s="1"/>
  <c r="T20" i="17" s="1"/>
  <c r="T30" i="17" s="1"/>
  <c r="V20" i="17" s="1"/>
  <c r="V30" i="17" s="1"/>
  <c r="X20" i="17" s="1"/>
  <c r="X30" i="17" s="1"/>
  <c r="Z20" i="17" s="1"/>
  <c r="Z30" i="17" s="1"/>
  <c r="AB20" i="17" s="1"/>
  <c r="AB30" i="17" s="1"/>
  <c r="AD28" i="17"/>
  <c r="AD30" i="17" s="1"/>
  <c r="AD31" i="16"/>
  <c r="AD50" i="15"/>
  <c r="AD52" i="15" s="1"/>
  <c r="H33" i="15"/>
  <c r="J20" i="15" s="1"/>
  <c r="J33" i="15" s="1"/>
  <c r="L20" i="15" s="1"/>
  <c r="L33" i="15" s="1"/>
  <c r="N20" i="15" s="1"/>
  <c r="N33" i="15" s="1"/>
  <c r="P20" i="15" s="1"/>
  <c r="P33" i="15" s="1"/>
  <c r="R20" i="15" s="1"/>
  <c r="R33" i="15" s="1"/>
  <c r="T20" i="15" s="1"/>
  <c r="T33" i="15" s="1"/>
  <c r="V20" i="15" s="1"/>
  <c r="V33" i="15" s="1"/>
  <c r="X20" i="15" s="1"/>
  <c r="X33" i="15" s="1"/>
  <c r="Z20" i="15" s="1"/>
  <c r="Z33" i="15" s="1"/>
  <c r="AB20" i="15" s="1"/>
  <c r="AB33" i="15" s="1"/>
  <c r="AD31" i="15"/>
  <c r="AD33" i="15" s="1"/>
  <c r="K21" i="13"/>
  <c r="G42" i="12"/>
  <c r="G45" i="12" s="1"/>
  <c r="C24" i="11"/>
  <c r="G24" i="11"/>
  <c r="G33" i="11" s="1"/>
  <c r="G42" i="11" s="1"/>
  <c r="G45" i="11" s="1"/>
  <c r="E37" i="8"/>
  <c r="E40" i="8" s="1"/>
  <c r="G35" i="7"/>
  <c r="E35" i="7"/>
  <c r="E38" i="7" s="1"/>
  <c r="E41" i="7" s="1"/>
  <c r="K19" i="3"/>
  <c r="K25" i="2"/>
  <c r="M18" i="2"/>
  <c r="M40" i="2" s="1"/>
  <c r="M47" i="2" s="1"/>
  <c r="M49" i="2" s="1"/>
  <c r="K32" i="33"/>
  <c r="K27" i="6"/>
  <c r="G28" i="6"/>
  <c r="G43" i="6" s="1"/>
  <c r="E28" i="6"/>
  <c r="E43" i="6" s="1"/>
  <c r="E46" i="6" s="1"/>
  <c r="C28" i="6"/>
  <c r="C43" i="6" s="1"/>
  <c r="C46" i="6" s="1"/>
  <c r="AD27" i="18"/>
  <c r="E52" i="27"/>
  <c r="E55" i="27" s="1"/>
  <c r="E38" i="26"/>
  <c r="E49" i="26" s="1"/>
  <c r="E52" i="26" s="1"/>
  <c r="AA41" i="27"/>
  <c r="AA52" i="27" s="1"/>
  <c r="AA55" i="27" s="1"/>
  <c r="K45" i="24"/>
  <c r="K54" i="24" s="1"/>
  <c r="K57" i="24" s="1"/>
  <c r="C33" i="11"/>
  <c r="C42" i="11" s="1"/>
  <c r="C45" i="11" s="1"/>
  <c r="G38" i="7"/>
  <c r="G41" i="7" s="1"/>
  <c r="O54" i="24"/>
  <c r="O57" i="24" s="1"/>
  <c r="AS54" i="23"/>
  <c r="AS57" i="23" s="1"/>
  <c r="AY41" i="27"/>
  <c r="AY52" i="27" s="1"/>
  <c r="AY55" i="27" s="1"/>
  <c r="O49" i="26"/>
  <c r="O52" i="26" s="1"/>
  <c r="AD41" i="20"/>
  <c r="AD46" i="20" s="1"/>
  <c r="W45" i="23"/>
  <c r="W54" i="23" s="1"/>
  <c r="W57" i="23" s="1"/>
  <c r="I21" i="8"/>
  <c r="E15" i="3"/>
  <c r="C18" i="25"/>
  <c r="I18" i="25" s="1"/>
  <c r="E14" i="2" s="1"/>
  <c r="G39" i="13"/>
  <c r="G42" i="13" s="1"/>
  <c r="E28" i="32"/>
  <c r="E33" i="32" s="1"/>
  <c r="E36" i="10"/>
  <c r="E39" i="10" s="1"/>
  <c r="AO52" i="27"/>
  <c r="AO55" i="27" s="1"/>
  <c r="M38" i="26"/>
  <c r="M49" i="26" s="1"/>
  <c r="M52" i="26" s="1"/>
  <c r="BO41" i="27"/>
  <c r="BO52" i="27" s="1"/>
  <c r="BO55" i="27" s="1"/>
  <c r="C34" i="2"/>
  <c r="C34" i="3" s="1"/>
  <c r="I34" i="3" s="1"/>
  <c r="I32" i="6"/>
  <c r="K32" i="6" s="1"/>
  <c r="C21" i="28"/>
  <c r="I18" i="12"/>
  <c r="J52" i="15"/>
  <c r="L39" i="15" s="1"/>
  <c r="L52" i="15" s="1"/>
  <c r="N39" i="15" s="1"/>
  <c r="N52" i="15" s="1"/>
  <c r="P39" i="15" s="1"/>
  <c r="P52" i="15" s="1"/>
  <c r="R39" i="15" s="1"/>
  <c r="R52" i="15" s="1"/>
  <c r="T39" i="15" s="1"/>
  <c r="T52" i="15" s="1"/>
  <c r="V39" i="15" s="1"/>
  <c r="V52" i="15" s="1"/>
  <c r="X39" i="15" s="1"/>
  <c r="X52" i="15" s="1"/>
  <c r="Z39" i="15" s="1"/>
  <c r="Z52" i="15" s="1"/>
  <c r="AB39" i="15" s="1"/>
  <c r="AB52" i="15" s="1"/>
  <c r="E46" i="30"/>
  <c r="E50" i="30" s="1"/>
  <c r="M46" i="30"/>
  <c r="M50" i="30" s="1"/>
  <c r="G38" i="26"/>
  <c r="G49" i="26" s="1"/>
  <c r="G52" i="26" s="1"/>
  <c r="K45" i="23"/>
  <c r="K54" i="23" s="1"/>
  <c r="K57" i="23" s="1"/>
  <c r="AD26" i="16"/>
  <c r="AD33" i="16" s="1"/>
  <c r="DC54" i="23"/>
  <c r="DC57" i="23" s="1"/>
  <c r="E43" i="25"/>
  <c r="I43" i="25" s="1"/>
  <c r="E37" i="2" s="1"/>
  <c r="K37" i="2" s="1"/>
  <c r="I28" i="9"/>
  <c r="I31" i="9" s="1"/>
  <c r="O34" i="30"/>
  <c r="O46" i="30" s="1"/>
  <c r="O50" i="30" s="1"/>
  <c r="E24" i="11"/>
  <c r="E33" i="11" s="1"/>
  <c r="E42" i="11" s="1"/>
  <c r="E45" i="11" s="1"/>
  <c r="Q43" i="22"/>
  <c r="Q52" i="22" s="1"/>
  <c r="Q56" i="22" s="1"/>
  <c r="K48" i="2"/>
  <c r="AD24" i="20"/>
  <c r="AD29" i="20" s="1"/>
  <c r="F33" i="16"/>
  <c r="H19" i="16" s="1"/>
  <c r="H33" i="16" s="1"/>
  <c r="J19" i="16" s="1"/>
  <c r="J33" i="16" s="1"/>
  <c r="L19" i="16" s="1"/>
  <c r="L33" i="16" s="1"/>
  <c r="N19" i="16" s="1"/>
  <c r="N33" i="16" s="1"/>
  <c r="P19" i="16" s="1"/>
  <c r="P33" i="16" s="1"/>
  <c r="R19" i="16" s="1"/>
  <c r="R33" i="16" s="1"/>
  <c r="T19" i="16" s="1"/>
  <c r="T33" i="16" s="1"/>
  <c r="V19" i="16" s="1"/>
  <c r="V33" i="16" s="1"/>
  <c r="X19" i="16" s="1"/>
  <c r="X33" i="16" s="1"/>
  <c r="Z19" i="16" s="1"/>
  <c r="Z33" i="16" s="1"/>
  <c r="AB19" i="16" s="1"/>
  <c r="AB33" i="16" s="1"/>
  <c r="C49" i="26"/>
  <c r="C52" i="26" s="1"/>
  <c r="E42" i="12"/>
  <c r="E45" i="12" s="1"/>
  <c r="AD42" i="21"/>
  <c r="H46" i="17"/>
  <c r="J36" i="17" s="1"/>
  <c r="J46" i="17" s="1"/>
  <c r="L36" i="17" s="1"/>
  <c r="L46" i="17" s="1"/>
  <c r="N36" i="17" s="1"/>
  <c r="N46" i="17" s="1"/>
  <c r="P36" i="17" s="1"/>
  <c r="P46" i="17" s="1"/>
  <c r="R36" i="17" s="1"/>
  <c r="R46" i="17" s="1"/>
  <c r="T36" i="17" s="1"/>
  <c r="T46" i="17" s="1"/>
  <c r="V36" i="17" s="1"/>
  <c r="V46" i="17" s="1"/>
  <c r="X36" i="17" s="1"/>
  <c r="X46" i="17" s="1"/>
  <c r="Z36" i="17" s="1"/>
  <c r="Z46" i="17" s="1"/>
  <c r="AB36" i="17" s="1"/>
  <c r="AB46" i="17" s="1"/>
  <c r="M52" i="27"/>
  <c r="M55" i="27" s="1"/>
  <c r="J46" i="20"/>
  <c r="L35" i="20" s="1"/>
  <c r="L46" i="20" s="1"/>
  <c r="N35" i="20" s="1"/>
  <c r="N46" i="20" s="1"/>
  <c r="P35" i="20" s="1"/>
  <c r="P46" i="20" s="1"/>
  <c r="R35" i="20" s="1"/>
  <c r="R46" i="20" s="1"/>
  <c r="T35" i="20" s="1"/>
  <c r="T46" i="20" s="1"/>
  <c r="V35" i="20" s="1"/>
  <c r="V46" i="20" s="1"/>
  <c r="X35" i="20" s="1"/>
  <c r="X46" i="20" s="1"/>
  <c r="Z35" i="20" s="1"/>
  <c r="Z46" i="20" s="1"/>
  <c r="AB35" i="20" s="1"/>
  <c r="AB46" i="20" s="1"/>
  <c r="C33" i="25"/>
  <c r="I33" i="25" s="1"/>
  <c r="E28" i="2" s="1"/>
  <c r="K28" i="2" s="1"/>
  <c r="E29" i="3"/>
  <c r="I29" i="3" s="1"/>
  <c r="AK54" i="23"/>
  <c r="AK57" i="23" s="1"/>
  <c r="F28" i="19"/>
  <c r="H18" i="19" s="1"/>
  <c r="H28" i="19" s="1"/>
  <c r="J18" i="19" s="1"/>
  <c r="J28" i="19" s="1"/>
  <c r="L18" i="19" s="1"/>
  <c r="L28" i="19" s="1"/>
  <c r="N18" i="19" s="1"/>
  <c r="N28" i="19" s="1"/>
  <c r="P18" i="19" s="1"/>
  <c r="P28" i="19" s="1"/>
  <c r="R18" i="19" s="1"/>
  <c r="R28" i="19" s="1"/>
  <c r="T18" i="19" s="1"/>
  <c r="T28" i="19" s="1"/>
  <c r="V18" i="19" s="1"/>
  <c r="V28" i="19" s="1"/>
  <c r="X18" i="19" s="1"/>
  <c r="X28" i="19" s="1"/>
  <c r="Z18" i="19" s="1"/>
  <c r="Z28" i="19" s="1"/>
  <c r="AB18" i="19" s="1"/>
  <c r="AB28" i="19" s="1"/>
  <c r="AI41" i="27"/>
  <c r="AI52" i="27" s="1"/>
  <c r="AI55" i="27" s="1"/>
  <c r="W34" i="30"/>
  <c r="W46" i="30" s="1"/>
  <c r="W50" i="30" s="1"/>
  <c r="AQ41" i="27"/>
  <c r="AQ52" i="27" s="1"/>
  <c r="AQ55" i="27" s="1"/>
  <c r="C21" i="4"/>
  <c r="U31" i="29"/>
  <c r="U34" i="29" s="1"/>
  <c r="U43" i="29" s="1"/>
  <c r="U47" i="29" s="1"/>
  <c r="CS54" i="23"/>
  <c r="CS57" i="23" s="1"/>
  <c r="AD27" i="21"/>
  <c r="BU54" i="23"/>
  <c r="BU57" i="23" s="1"/>
  <c r="AQ45" i="23"/>
  <c r="AQ54" i="23" s="1"/>
  <c r="AQ57" i="23" s="1"/>
  <c r="I14" i="3"/>
  <c r="I26" i="3"/>
  <c r="I41" i="25"/>
  <c r="E36" i="2" s="1"/>
  <c r="K36" i="2" s="1"/>
  <c r="I42" i="3"/>
  <c r="E43" i="3"/>
  <c r="I18" i="3"/>
  <c r="I17" i="3"/>
  <c r="I46" i="3"/>
  <c r="E19" i="3"/>
  <c r="K38" i="2"/>
  <c r="G37" i="3"/>
  <c r="I37" i="3" s="1"/>
  <c r="C35" i="3"/>
  <c r="K35" i="2"/>
  <c r="I39" i="25"/>
  <c r="E34" i="2" s="1"/>
  <c r="E22" i="25"/>
  <c r="I20" i="25"/>
  <c r="E16" i="2" s="1"/>
  <c r="K16" i="2" s="1"/>
  <c r="E53" i="25"/>
  <c r="I52" i="25"/>
  <c r="E44" i="2" s="1"/>
  <c r="K44" i="2" s="1"/>
  <c r="G46" i="6"/>
  <c r="K39" i="3"/>
  <c r="K45" i="3" s="1"/>
  <c r="K47" i="3" s="1"/>
  <c r="K19" i="9"/>
  <c r="K22" i="9" s="1"/>
  <c r="I22" i="9"/>
  <c r="I23" i="7"/>
  <c r="M23" i="7" s="1"/>
  <c r="O23" i="7" s="1"/>
  <c r="K23" i="8"/>
  <c r="I25" i="7"/>
  <c r="M25" i="7" s="1"/>
  <c r="O25" i="7" s="1"/>
  <c r="K25" i="8"/>
  <c r="K17" i="2"/>
  <c r="K45" i="6"/>
  <c r="C22" i="25"/>
  <c r="I16" i="25"/>
  <c r="C45" i="2"/>
  <c r="C41" i="3"/>
  <c r="C27" i="5"/>
  <c r="C32" i="5" s="1"/>
  <c r="I48" i="28"/>
  <c r="I42" i="2"/>
  <c r="C53" i="25"/>
  <c r="I51" i="25"/>
  <c r="K31" i="8"/>
  <c r="I31" i="7"/>
  <c r="M31" i="7" s="1"/>
  <c r="O31" i="7" s="1"/>
  <c r="C18" i="2"/>
  <c r="C13" i="3"/>
  <c r="K22" i="12"/>
  <c r="I22" i="11"/>
  <c r="M22" i="11" s="1"/>
  <c r="O22" i="11" s="1"/>
  <c r="C22" i="3"/>
  <c r="C32" i="2"/>
  <c r="C39" i="2" s="1"/>
  <c r="C38" i="28"/>
  <c r="I27" i="12"/>
  <c r="K23" i="12"/>
  <c r="I23" i="11"/>
  <c r="M23" i="11" s="1"/>
  <c r="O23" i="11" s="1"/>
  <c r="K24" i="8"/>
  <c r="I24" i="7"/>
  <c r="M24" i="7" s="1"/>
  <c r="O24" i="7" s="1"/>
  <c r="Y40" i="22"/>
  <c r="Y43" i="22" s="1"/>
  <c r="Y52" i="22" s="1"/>
  <c r="Y56" i="22" s="1"/>
  <c r="I31" i="6"/>
  <c r="I21" i="2"/>
  <c r="I32" i="2" s="1"/>
  <c r="I39" i="2" s="1"/>
  <c r="I36" i="28"/>
  <c r="I38" i="28" s="1"/>
  <c r="I22" i="7"/>
  <c r="M22" i="7" s="1"/>
  <c r="O22" i="7" s="1"/>
  <c r="K22" i="8"/>
  <c r="I26" i="8"/>
  <c r="K19" i="8"/>
  <c r="I19" i="7"/>
  <c r="I30" i="7"/>
  <c r="M30" i="7" s="1"/>
  <c r="O30" i="7" s="1"/>
  <c r="K30" i="8"/>
  <c r="F24" i="5"/>
  <c r="I21" i="5"/>
  <c r="I24" i="5" s="1"/>
  <c r="K24" i="13"/>
  <c r="K27" i="13" s="1"/>
  <c r="K30" i="13" s="1"/>
  <c r="K39" i="13" s="1"/>
  <c r="K42" i="13" s="1"/>
  <c r="I27" i="13"/>
  <c r="I30" i="13" s="1"/>
  <c r="I39" i="13" s="1"/>
  <c r="I42" i="13" s="1"/>
  <c r="G13" i="3"/>
  <c r="G19" i="3" s="1"/>
  <c r="G18" i="2"/>
  <c r="DQ42" i="23"/>
  <c r="DQ45" i="23" s="1"/>
  <c r="DQ54" i="23" s="1"/>
  <c r="DQ57" i="23" s="1"/>
  <c r="I29" i="8"/>
  <c r="I38" i="12"/>
  <c r="I36" i="11"/>
  <c r="K36" i="12"/>
  <c r="K38" i="12" s="1"/>
  <c r="I34" i="7"/>
  <c r="M34" i="7" s="1"/>
  <c r="O34" i="7" s="1"/>
  <c r="K33" i="8"/>
  <c r="K20" i="10"/>
  <c r="K27" i="10" s="1"/>
  <c r="I27" i="10"/>
  <c r="I33" i="10"/>
  <c r="K30" i="10"/>
  <c r="K33" i="10" s="1"/>
  <c r="I26" i="25"/>
  <c r="C37" i="25"/>
  <c r="C45" i="25" s="1"/>
  <c r="K19" i="12"/>
  <c r="I19" i="11"/>
  <c r="M19" i="11" s="1"/>
  <c r="O19" i="11" s="1"/>
  <c r="I40" i="7"/>
  <c r="K39" i="8"/>
  <c r="I24" i="12"/>
  <c r="I18" i="11"/>
  <c r="K18" i="12"/>
  <c r="F17" i="5"/>
  <c r="I16" i="5"/>
  <c r="I17" i="5" s="1"/>
  <c r="I28" i="11"/>
  <c r="M28" i="11" s="1"/>
  <c r="O28" i="11" s="1"/>
  <c r="K28" i="12"/>
  <c r="I20" i="11"/>
  <c r="M20" i="11" s="1"/>
  <c r="O20" i="11" s="1"/>
  <c r="K20" i="12"/>
  <c r="K21" i="12"/>
  <c r="I21" i="11"/>
  <c r="M21" i="11" s="1"/>
  <c r="O21" i="11" s="1"/>
  <c r="K29" i="12"/>
  <c r="I29" i="11"/>
  <c r="M29" i="11" s="1"/>
  <c r="O29" i="11" s="1"/>
  <c r="K44" i="12"/>
  <c r="I44" i="11"/>
  <c r="M44" i="11" s="1"/>
  <c r="O44" i="11" s="1"/>
  <c r="C15" i="3"/>
  <c r="I15" i="3" s="1"/>
  <c r="K14" i="2"/>
  <c r="I33" i="7"/>
  <c r="M33" i="7" s="1"/>
  <c r="O33" i="7" s="1"/>
  <c r="K32" i="8"/>
  <c r="K17" i="6"/>
  <c r="I28" i="6"/>
  <c r="K28" i="6" s="1"/>
  <c r="I13" i="2"/>
  <c r="I18" i="2" s="1"/>
  <c r="I21" i="28"/>
  <c r="K20" i="8"/>
  <c r="I20" i="7"/>
  <c r="M20" i="7" s="1"/>
  <c r="O20" i="7" s="1"/>
  <c r="C17" i="4"/>
  <c r="I14" i="4"/>
  <c r="I17" i="4" s="1"/>
  <c r="C16" i="3"/>
  <c r="I16" i="3" s="1"/>
  <c r="K15" i="2"/>
  <c r="G35" i="3"/>
  <c r="G39" i="2"/>
  <c r="G41" i="3"/>
  <c r="G43" i="3" s="1"/>
  <c r="G45" i="2"/>
  <c r="L28" i="4"/>
  <c r="L36" i="4" s="1"/>
  <c r="L39" i="4" s="1"/>
  <c r="K34" i="2" l="1"/>
  <c r="K24" i="12"/>
  <c r="G38" i="3"/>
  <c r="E32" i="3"/>
  <c r="E38" i="3" s="1"/>
  <c r="E39" i="3" s="1"/>
  <c r="E45" i="3" s="1"/>
  <c r="E47" i="3" s="1"/>
  <c r="E45" i="25"/>
  <c r="I21" i="4"/>
  <c r="I25" i="4" s="1"/>
  <c r="I28" i="4" s="1"/>
  <c r="I36" i="4" s="1"/>
  <c r="I39" i="4" s="1"/>
  <c r="C25" i="4"/>
  <c r="C28" i="4" s="1"/>
  <c r="C36" i="4" s="1"/>
  <c r="C39" i="4" s="1"/>
  <c r="I21" i="7"/>
  <c r="M21" i="7" s="1"/>
  <c r="O21" i="7" s="1"/>
  <c r="K21" i="8"/>
  <c r="K26" i="8" s="1"/>
  <c r="C41" i="28"/>
  <c r="C52" i="28" s="1"/>
  <c r="C55" i="28" s="1"/>
  <c r="K28" i="9"/>
  <c r="K31" i="9" s="1"/>
  <c r="K34" i="9" s="1"/>
  <c r="K37" i="9" s="1"/>
  <c r="I32" i="7"/>
  <c r="M32" i="7" s="1"/>
  <c r="O32" i="7" s="1"/>
  <c r="I27" i="5"/>
  <c r="I32" i="5" s="1"/>
  <c r="I34" i="9"/>
  <c r="I37" i="9" s="1"/>
  <c r="E48" i="25"/>
  <c r="E57" i="25" s="1"/>
  <c r="E60" i="25" s="1"/>
  <c r="I35" i="3"/>
  <c r="K13" i="2"/>
  <c r="I41" i="28"/>
  <c r="I52" i="28" s="1"/>
  <c r="I55" i="28" s="1"/>
  <c r="I36" i="10"/>
  <c r="I39" i="10" s="1"/>
  <c r="K36" i="10"/>
  <c r="K39" i="10" s="1"/>
  <c r="F27" i="5"/>
  <c r="F32" i="5" s="1"/>
  <c r="I40" i="2"/>
  <c r="E21" i="2"/>
  <c r="I37" i="25"/>
  <c r="I45" i="25" s="1"/>
  <c r="C40" i="2"/>
  <c r="C47" i="2" s="1"/>
  <c r="C49" i="2" s="1"/>
  <c r="I34" i="8"/>
  <c r="I37" i="8" s="1"/>
  <c r="I40" i="8" s="1"/>
  <c r="K29" i="8"/>
  <c r="K34" i="8" s="1"/>
  <c r="I29" i="7"/>
  <c r="I30" i="12"/>
  <c r="I33" i="12" s="1"/>
  <c r="I42" i="12" s="1"/>
  <c r="I45" i="12" s="1"/>
  <c r="I27" i="11"/>
  <c r="K27" i="12"/>
  <c r="K30" i="12" s="1"/>
  <c r="K33" i="12" s="1"/>
  <c r="K42" i="12" s="1"/>
  <c r="K45" i="12" s="1"/>
  <c r="I40" i="6"/>
  <c r="K31" i="6"/>
  <c r="I41" i="3"/>
  <c r="I43" i="3" s="1"/>
  <c r="C43" i="3"/>
  <c r="M40" i="7"/>
  <c r="O40" i="7"/>
  <c r="G40" i="2"/>
  <c r="G47" i="2" s="1"/>
  <c r="G49" i="2" s="1"/>
  <c r="I26" i="7"/>
  <c r="M19" i="7"/>
  <c r="G39" i="3"/>
  <c r="G45" i="3" s="1"/>
  <c r="G47" i="3" s="1"/>
  <c r="I22" i="3"/>
  <c r="I32" i="3" s="1"/>
  <c r="I38" i="3" s="1"/>
  <c r="C32" i="3"/>
  <c r="C38" i="3" s="1"/>
  <c r="I53" i="25"/>
  <c r="E43" i="2"/>
  <c r="E12" i="2"/>
  <c r="I22" i="25"/>
  <c r="C48" i="25"/>
  <c r="C57" i="25" s="1"/>
  <c r="C60" i="25" s="1"/>
  <c r="I24" i="11"/>
  <c r="M18" i="11"/>
  <c r="M36" i="11"/>
  <c r="I38" i="11"/>
  <c r="I13" i="3"/>
  <c r="I19" i="3" s="1"/>
  <c r="C19" i="3"/>
  <c r="K42" i="2"/>
  <c r="I45" i="2"/>
  <c r="I47" i="2" l="1"/>
  <c r="I49" i="2" s="1"/>
  <c r="I39" i="3"/>
  <c r="I45" i="3" s="1"/>
  <c r="I47" i="3" s="1"/>
  <c r="K37" i="8"/>
  <c r="K40" i="8" s="1"/>
  <c r="E32" i="2"/>
  <c r="E39" i="2" s="1"/>
  <c r="K21" i="2"/>
  <c r="K32" i="2" s="1"/>
  <c r="K39" i="2" s="1"/>
  <c r="E18" i="2"/>
  <c r="E40" i="2" s="1"/>
  <c r="K12" i="2"/>
  <c r="K18" i="2" s="1"/>
  <c r="K40" i="2" s="1"/>
  <c r="E45" i="2"/>
  <c r="E47" i="2" s="1"/>
  <c r="E49" i="2" s="1"/>
  <c r="K43" i="2"/>
  <c r="K45" i="2" s="1"/>
  <c r="I48" i="25"/>
  <c r="I57" i="25" s="1"/>
  <c r="I60" i="25" s="1"/>
  <c r="C39" i="3"/>
  <c r="C45" i="3" s="1"/>
  <c r="C47" i="3" s="1"/>
  <c r="M27" i="11"/>
  <c r="I30" i="11"/>
  <c r="I33" i="11" s="1"/>
  <c r="I42" i="11" s="1"/>
  <c r="O36" i="11"/>
  <c r="O38" i="11" s="1"/>
  <c r="M38" i="11"/>
  <c r="I35" i="7"/>
  <c r="I38" i="7" s="1"/>
  <c r="I41" i="7" s="1"/>
  <c r="O41" i="7" s="1"/>
  <c r="M29" i="7"/>
  <c r="O18" i="11"/>
  <c r="O24" i="11" s="1"/>
  <c r="M24" i="11"/>
  <c r="O19" i="7"/>
  <c r="O26" i="7" s="1"/>
  <c r="M26" i="7"/>
  <c r="K40" i="6"/>
  <c r="I43" i="6"/>
  <c r="K47" i="2" l="1"/>
  <c r="K49" i="2" s="1"/>
  <c r="K43" i="6"/>
  <c r="K46" i="6" s="1"/>
  <c r="I46" i="6"/>
  <c r="O29" i="7"/>
  <c r="O35" i="7" s="1"/>
  <c r="O38" i="7" s="1"/>
  <c r="M35" i="7"/>
  <c r="M38" i="7" s="1"/>
  <c r="M41" i="7" s="1"/>
  <c r="O27" i="11"/>
  <c r="O30" i="11" s="1"/>
  <c r="O33" i="11" s="1"/>
  <c r="O42" i="11" s="1"/>
  <c r="O45" i="11" s="1"/>
  <c r="M30" i="11"/>
  <c r="M33" i="11" s="1"/>
  <c r="I45" i="11"/>
  <c r="M42" i="11"/>
  <c r="M45" i="11" s="1"/>
</calcChain>
</file>

<file path=xl/sharedStrings.xml><?xml version="1.0" encoding="utf-8"?>
<sst xmlns="http://schemas.openxmlformats.org/spreadsheetml/2006/main" count="4309" uniqueCount="1375">
  <si>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</si>
  <si>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</si>
  <si>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</si>
  <si>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</si>
  <si>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</si>
  <si>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</si>
  <si>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</si>
  <si>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</si>
  <si>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</si>
  <si>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</si>
  <si>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</si>
  <si>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</si>
  <si>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</si>
  <si>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</si>
  <si>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</si>
  <si>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</si>
  <si>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</si>
  <si>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</si>
  <si>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</si>
  <si>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</si>
  <si>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</si>
  <si>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</si>
  <si>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</si>
  <si>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</si>
  <si>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</si>
  <si>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</si>
  <si>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</si>
  <si>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</si>
  <si>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</si>
  <si>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</si>
  <si>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</si>
  <si>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</si>
  <si>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</si>
  <si>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</si>
  <si>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</si>
  <si>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</si>
  <si>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</si>
  <si>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</si>
  <si>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</si>
  <si>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</si>
  <si>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</si>
  <si>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</si>
  <si>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</si>
  <si>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</si>
  <si>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</si>
  <si>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</si>
  <si>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</si>
  <si>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</si>
  <si>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</si>
  <si>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</si>
  <si>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</si>
  <si>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</si>
  <si>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</si>
  <si>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</si>
  <si>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</si>
  <si>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</si>
  <si>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</si>
  <si>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</si>
  <si>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</si>
  <si>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</si>
  <si>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</si>
  <si>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</si>
  <si>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</si>
  <si>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</si>
  <si>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</si>
  <si>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</si>
  <si>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</si>
  <si>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</si>
  <si>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</si>
  <si>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</si>
  <si>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</si>
  <si>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</si>
  <si>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</si>
  <si>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</si>
  <si>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</si>
  <si>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</si>
  <si>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</si>
  <si>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</si>
  <si>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</si>
  <si>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</si>
  <si>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</si>
  <si>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</si>
  <si>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</si>
  <si>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</si>
  <si>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</si>
  <si>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</si>
  <si>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</si>
  <si>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</si>
  <si>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</si>
  <si>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</si>
  <si>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</si>
  <si>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</si>
  <si>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</si>
  <si>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</si>
  <si>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</si>
  <si>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</si>
  <si>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</si>
  <si>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</si>
  <si>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</si>
  <si>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</si>
  <si>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</si>
  <si>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</si>
  <si>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</si>
  <si>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</si>
  <si>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</si>
  <si>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</si>
  <si>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</si>
  <si>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</si>
  <si>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</si>
  <si>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</si>
  <si>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</si>
  <si>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</si>
  <si>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</si>
  <si>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</si>
  <si>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</si>
  <si>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</si>
  <si>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</si>
  <si>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</si>
  <si>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</si>
  <si>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</si>
  <si>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</si>
  <si>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</si>
  <si>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</si>
  <si>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</si>
  <si>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</si>
  <si>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</si>
  <si>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</si>
  <si>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</si>
  <si>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</si>
  <si>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</si>
  <si>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</si>
  <si>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</si>
  <si>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</si>
  <si>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</si>
  <si>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</si>
  <si>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</si>
  <si>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</si>
  <si>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</si>
  <si>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</si>
  <si>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</si>
  <si>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</si>
  <si>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</si>
  <si>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</si>
  <si>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</si>
  <si>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</si>
  <si>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</si>
  <si>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BIODIVERSITY </t>
  </si>
  <si>
    <t xml:space="preserve">CHARTER </t>
  </si>
  <si>
    <t>CHEMICAL</t>
  </si>
  <si>
    <t>CHILD</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</si>
  <si>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</si>
  <si>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</si>
  <si>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</si>
  <si>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</si>
  <si>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</si>
  <si>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</si>
  <si>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</si>
  <si>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</si>
  <si>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</si>
  <si>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</si>
  <si>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</si>
  <si>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</si>
  <si>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</si>
  <si>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</si>
  <si>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</si>
  <si>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</si>
  <si>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</si>
  <si>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</si>
  <si>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</si>
  <si>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</si>
  <si>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</si>
  <si>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</si>
  <si>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</si>
  <si>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</si>
  <si>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</si>
  <si>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</si>
  <si>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</si>
  <si>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</si>
  <si>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</si>
  <si>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</si>
  <si>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</si>
  <si>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</si>
  <si>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</si>
  <si>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</si>
  <si>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</si>
  <si>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</si>
  <si>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</si>
  <si>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</si>
  <si>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</si>
  <si>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</si>
  <si>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</si>
  <si>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</si>
  <si>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</si>
  <si>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</si>
  <si>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</si>
  <si>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</si>
  <si>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</si>
  <si>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</si>
  <si>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</si>
  <si>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</si>
  <si>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</si>
  <si>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</si>
  <si>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</si>
  <si>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</si>
  <si>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</si>
  <si>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</si>
  <si>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</si>
  <si>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</si>
  <si>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</si>
  <si>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</si>
  <si>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</si>
  <si>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</si>
  <si>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</si>
  <si>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</si>
  <si>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</si>
  <si>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</si>
  <si>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</si>
  <si>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</si>
  <si>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</si>
  <si>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</si>
  <si>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</si>
  <si>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</si>
  <si>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</si>
  <si>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</si>
  <si>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</si>
  <si>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</si>
  <si>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</si>
  <si>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</si>
  <si>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</si>
  <si>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</si>
  <si>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</si>
  <si>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</si>
  <si>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</si>
  <si>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</si>
  <si>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</si>
  <si>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</si>
  <si>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</si>
  <si>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</si>
  <si>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</si>
  <si>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</si>
  <si>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</si>
  <si>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</si>
  <si>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</si>
  <si>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</si>
  <si>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</si>
  <si>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</si>
  <si>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</si>
  <si>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</si>
  <si>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</si>
  <si>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</si>
  <si>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</si>
  <si>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</si>
  <si>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</si>
  <si>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</si>
  <si>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</si>
  <si>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</si>
  <si>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</si>
  <si>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</si>
  <si>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</si>
  <si>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</si>
  <si>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</si>
  <si>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</si>
  <si>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</si>
  <si>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</si>
  <si>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</si>
  <si>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</si>
  <si>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</si>
  <si>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</si>
  <si>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</si>
  <si>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</si>
  <si>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</si>
  <si>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</si>
  <si>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</si>
  <si>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</si>
  <si>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</si>
  <si>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</si>
  <si>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</si>
  <si>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</si>
  <si>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</si>
  <si>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</si>
  <si>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</si>
  <si>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</si>
  <si>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</si>
  <si>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</si>
  <si>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</si>
  <si>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</si>
  <si>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</si>
  <si>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</si>
  <si>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</si>
  <si>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</si>
  <si>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</si>
  <si>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</si>
  <si>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</si>
  <si>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</si>
  <si>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</si>
  <si>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</si>
  <si>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</si>
  <si>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</si>
  <si>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</si>
  <si>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</si>
  <si>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</si>
  <si>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</si>
  <si>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</si>
  <si>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</si>
  <si>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</si>
  <si>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</si>
  <si>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</si>
  <si>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</si>
  <si>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</si>
  <si>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</si>
  <si>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</si>
  <si>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</si>
  <si>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</si>
  <si>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</si>
  <si>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</si>
  <si>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</si>
  <si>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</si>
  <si>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</si>
  <si>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</si>
  <si>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</si>
  <si>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</si>
  <si>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</si>
  <si>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</si>
  <si>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</si>
  <si>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</si>
  <si>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</si>
  <si>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</si>
  <si>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</si>
  <si>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</si>
  <si>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</si>
  <si>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</si>
  <si>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(25000-25099)</t>
  </si>
  <si>
    <t>(25900-25949)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</si>
  <si>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</si>
  <si>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</si>
  <si>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</si>
  <si>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</si>
  <si>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</si>
  <si>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</si>
  <si>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</si>
  <si>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</si>
  <si>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</si>
  <si>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</si>
  <si>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</si>
  <si>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</si>
  <si>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</si>
  <si>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</si>
  <si>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</si>
  <si>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</si>
  <si>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</si>
  <si>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</si>
  <si>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</si>
  <si>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</si>
  <si>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</si>
  <si>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</si>
  <si>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</si>
  <si>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</si>
  <si>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</si>
  <si>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</si>
  <si>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</si>
  <si>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</si>
  <si>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</si>
  <si>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</si>
  <si>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</si>
  <si>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</si>
  <si>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</si>
  <si>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</si>
  <si>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</si>
  <si>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</si>
  <si>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</si>
  <si>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</si>
  <si>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</si>
  <si>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</si>
  <si>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</si>
  <si>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</si>
  <si>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</si>
  <si>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</si>
  <si>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</si>
  <si>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</si>
  <si>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</si>
  <si>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</si>
  <si>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</si>
  <si>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</si>
  <si>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</si>
  <si>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</si>
  <si>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</si>
  <si>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</si>
  <si>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</si>
  <si>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</si>
  <si>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</si>
  <si>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</si>
  <si>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</si>
  <si>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</si>
  <si>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</si>
  <si>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</si>
  <si>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</si>
  <si>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</si>
  <si>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</si>
  <si>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</si>
  <si>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</si>
  <si>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</si>
  <si>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</si>
  <si>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</si>
  <si>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</si>
  <si>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</si>
  <si>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</si>
  <si>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</si>
  <si>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</si>
  <si>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</si>
  <si>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</si>
  <si>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</si>
  <si>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</si>
  <si>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</si>
  <si>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</si>
  <si>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</si>
  <si>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</si>
  <si>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</si>
  <si>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</si>
  <si>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</si>
  <si>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</si>
  <si>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</si>
  <si>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</si>
  <si>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</si>
  <si>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</si>
  <si>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</si>
  <si>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</si>
  <si>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</si>
  <si>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</si>
  <si>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</si>
  <si>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</si>
  <si>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</si>
  <si>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</si>
  <si>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</si>
  <si>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</si>
  <si>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</si>
  <si>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</si>
  <si>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</si>
  <si>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</si>
  <si>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</si>
  <si>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</si>
  <si>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</si>
  <si>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</si>
  <si>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</si>
  <si>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</si>
  <si>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</si>
  <si>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</si>
  <si>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</si>
  <si>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</si>
  <si>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</si>
  <si>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</si>
  <si>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</si>
  <si>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</si>
  <si>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</si>
  <si>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</si>
  <si>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</si>
  <si>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</si>
  <si>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</si>
  <si>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</si>
  <si>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</si>
  <si>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</si>
  <si>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</si>
  <si>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</si>
  <si>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</si>
  <si>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</si>
  <si>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</si>
  <si>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</si>
  <si>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</si>
  <si>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</si>
  <si>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</si>
  <si>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</si>
  <si>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</si>
  <si>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</si>
  <si>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</si>
  <si>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</si>
  <si>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</si>
  <si>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</si>
  <si>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</si>
  <si>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</si>
  <si>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</si>
  <si>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</si>
  <si>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</si>
  <si>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</si>
  <si>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</si>
  <si>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</si>
  <si>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</si>
  <si>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</si>
  <si>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</si>
  <si>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</si>
  <si>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</si>
  <si>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</si>
  <si>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</si>
  <si>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</si>
  <si>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</si>
  <si>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</si>
  <si>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</si>
  <si>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</si>
  <si>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</si>
  <si>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</si>
  <si>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</si>
  <si>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</si>
  <si>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</si>
  <si>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</si>
  <si>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</si>
  <si>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</si>
  <si>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</si>
  <si>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</si>
  <si>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</si>
  <si>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</si>
  <si>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</si>
  <si>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</si>
  <si>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</si>
  <si>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</si>
  <si>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</si>
  <si>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</si>
  <si>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</si>
  <si>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</si>
  <si>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</si>
  <si>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</si>
  <si>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</si>
  <si>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</si>
  <si>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</si>
  <si>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</si>
  <si>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</si>
  <si>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</si>
  <si>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</si>
  <si>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</si>
  <si>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</si>
  <si>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</si>
  <si>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</si>
  <si>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</si>
  <si>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</si>
  <si>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</si>
  <si>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</si>
  <si>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</si>
  <si>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</si>
  <si>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</si>
  <si>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</si>
  <si>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</si>
  <si>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</si>
  <si>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</si>
  <si>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</si>
  <si>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</si>
  <si>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</si>
  <si>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</si>
  <si>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</si>
  <si>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</si>
  <si>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</si>
  <si>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</si>
  <si>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</si>
  <si>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</si>
  <si>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</si>
  <si>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</si>
  <si>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</si>
  <si>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</si>
  <si>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</si>
  <si>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</si>
  <si>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</si>
  <si>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</si>
  <si>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</si>
  <si>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</si>
  <si>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</si>
  <si>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</si>
  <si>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</si>
  <si>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</si>
  <si>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</si>
  <si>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</si>
  <si>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</si>
  <si>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</si>
  <si>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</si>
  <si>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</si>
  <si>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</si>
  <si>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</si>
  <si>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</si>
  <si>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</si>
  <si>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</si>
  <si>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</si>
  <si>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</si>
  <si>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</si>
  <si>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</si>
  <si>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</si>
  <si>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</si>
  <si>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</si>
  <si>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</si>
  <si>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</si>
  <si>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</si>
  <si>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</si>
  <si>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</si>
  <si>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TOTAL TRUST FUNDS</t>
  </si>
  <si>
    <t>PRIVATE PURPOSE</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</si>
  <si>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</si>
  <si>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</si>
  <si>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</si>
  <si>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</si>
  <si>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</si>
  <si>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</si>
  <si>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</si>
  <si>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</si>
  <si>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</si>
  <si>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</si>
  <si>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</si>
  <si>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</si>
  <si>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</si>
  <si>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</si>
  <si>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</si>
  <si>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</si>
  <si>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</si>
  <si>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</si>
  <si>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</si>
  <si>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</si>
  <si>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</si>
  <si>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</si>
  <si>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Personal Service………………………………..……………………….…………………………..…………….…………..…………….</t>
  </si>
  <si>
    <t xml:space="preserve">      Non-Personal Service………….…………………………….………………………..…………..…………….…………..…………….</t>
  </si>
  <si>
    <t xml:space="preserve">   General State Charges………………...…………..………..………………………………………..…………….…………..…………….</t>
  </si>
  <si>
    <t xml:space="preserve">   Transfers from Other Funds…………………………………………..……………………………..…………….…………..…………….</t>
  </si>
  <si>
    <t xml:space="preserve">   Transfers to Other Funds……………………………………..……………………………………..…………….…………..…………….</t>
  </si>
  <si>
    <t xml:space="preserve">        Total Other Financing Sources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</si>
  <si>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</si>
  <si>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</si>
  <si>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</si>
  <si>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</si>
  <si>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</si>
  <si>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</si>
  <si>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</si>
  <si>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</si>
  <si>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</si>
  <si>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</si>
  <si>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</si>
  <si>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</si>
  <si>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</si>
  <si>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</si>
  <si>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</si>
  <si>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</si>
  <si>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</si>
  <si>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</si>
  <si>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</si>
  <si>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</si>
  <si>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</si>
  <si>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</si>
  <si>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</si>
  <si>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</si>
  <si>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</si>
  <si>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</si>
  <si>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</si>
  <si>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</si>
  <si>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</si>
  <si>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</si>
  <si>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</si>
  <si>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</si>
  <si>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</si>
  <si>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</si>
  <si>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</si>
  <si>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</si>
  <si>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</si>
  <si>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</si>
  <si>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</si>
  <si>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</si>
  <si>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</si>
  <si>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</si>
  <si>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</si>
  <si>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</si>
  <si>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</si>
  <si>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</si>
  <si>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</si>
  <si>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</si>
  <si>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</si>
  <si>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</si>
  <si>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</si>
  <si>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</si>
  <si>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</si>
  <si>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</si>
  <si>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</si>
  <si>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</si>
  <si>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March 31…….....................………………………………………………………………</t>
  </si>
  <si>
    <t>AGENCY FUNDS (*)</t>
  </si>
  <si>
    <t>EXHIBIT C-3</t>
  </si>
  <si>
    <t>RECEIPTS</t>
  </si>
  <si>
    <t>DISBURSEMENTS</t>
  </si>
  <si>
    <t>Cash Balance</t>
  </si>
  <si>
    <t>Department</t>
  </si>
  <si>
    <t>Dedicated</t>
  </si>
  <si>
    <t>Miscellaneous</t>
  </si>
  <si>
    <t>Operations</t>
  </si>
  <si>
    <t>Refunds</t>
  </si>
  <si>
    <t>Payments</t>
  </si>
  <si>
    <t>Other Funds</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</si>
  <si>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</si>
  <si>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</si>
  <si>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</si>
  <si>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</si>
  <si>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</si>
  <si>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</si>
  <si>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</si>
  <si>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</si>
  <si>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</si>
  <si>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</si>
  <si>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</si>
  <si>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</si>
  <si>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</si>
  <si>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</si>
  <si>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</si>
  <si>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 xml:space="preserve">(*)     Agency funds are used to account for funds held by the State in a purely custodial capacity or to hold monies where the disposition of the receipt is not known at the time the revenue is received. Cash is held until </t>
  </si>
  <si>
    <t xml:space="preserve">         Agency funds are also used for temporary investment purposes where a State fund payment has been issued but the checks have not cleared the bank account from which the checks were issued (e.g., Medicaid, EPIC).</t>
  </si>
  <si>
    <t>CASH AND INVESTMENT BALANCES</t>
  </si>
  <si>
    <t xml:space="preserve">  Adirondack Park Agency:</t>
  </si>
  <si>
    <t xml:space="preserve">         Revenue Collection.............................................................................................................................................................................................................</t>
  </si>
  <si>
    <t xml:space="preserve">  Department of Agriculture and Markets:</t>
  </si>
  <si>
    <t xml:space="preserve">         Revenue Collection......................................................................................................................................................................................................................................................................................................................................................</t>
  </si>
  <si>
    <t xml:space="preserve">         Stock Transfer Incentive........................................................................................................................................................................................................................</t>
  </si>
  <si>
    <t xml:space="preserve">         Tuition Assistance Program Recoveries....................................................................................................................................................................................................................................................................................................................................................</t>
  </si>
  <si>
    <t xml:space="preserve">         Executive Mansion Expenses............................................................................................................................................................................................................................................................................................................................................................</t>
  </si>
  <si>
    <t xml:space="preserve">         Income Tax Refund.....................................................................................................</t>
  </si>
  <si>
    <t xml:space="preserve">         Tobacco Settlement..................................................................................................................................................................................................................................................................</t>
  </si>
  <si>
    <t xml:space="preserve">  Workers' Compensation Board:</t>
  </si>
  <si>
    <t>Total General Fund...........................................................................................................................................................................................................................................................</t>
  </si>
  <si>
    <t xml:space="preserve">SPECIAL REVENUE FUNDS </t>
  </si>
  <si>
    <t xml:space="preserve">         Affirmative Action Advisory Council.......................................................................................................................................................................................................................................................................................................................................................</t>
  </si>
  <si>
    <t>SPECIAL REVENUE FUNDS (continued)</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</si>
  <si>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</si>
  <si>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</si>
  <si>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</si>
  <si>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</si>
  <si>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</si>
  <si>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Clinical Lab Fee..............................................................................................................................................................................................................................................................................................................................</t>
  </si>
  <si>
    <t xml:space="preserve">  Lake George Park Commission:</t>
  </si>
  <si>
    <t xml:space="preserve">         Tax Collection.......................................................................................................................................................................................................................................................................................................................................</t>
  </si>
  <si>
    <t xml:space="preserve">         Student Loan Repayment.................................................................................................................................................................................................................................................................................................................................</t>
  </si>
  <si>
    <t>Total Special Revenue Funds............................................................................................................................................................................................................................................</t>
  </si>
  <si>
    <t xml:space="preserve">DEBT SERVICE FUNDS </t>
  </si>
  <si>
    <t xml:space="preserve">         Tax Collection..........................................................................................................................................................................................................................................</t>
  </si>
  <si>
    <t>Total Debt Service Funds..............................................................................................................................................................................................................................................</t>
  </si>
  <si>
    <t>CAPITAL PROJECTS FUNDS</t>
  </si>
  <si>
    <t xml:space="preserve">         Hazardous Waste Remediation Collection................................................................................................................................................................................................................. ...................................</t>
  </si>
  <si>
    <t xml:space="preserve">         Tax Collection - Highways and Bridges.......................................................................................................................................................................................................................................................</t>
  </si>
  <si>
    <t>Total Capital Projects Funds...................................................................................................................................................................................................................................................</t>
  </si>
  <si>
    <t xml:space="preserve">         Unemployment Insurance Fund Clearing Account...................................................................................................................................................................................................................................................................................................................................................................</t>
  </si>
  <si>
    <t>Total Enterprise Funds...........................................................................................................................................................................................................................................</t>
  </si>
  <si>
    <t xml:space="preserve">         Revenue Collection - State Office Buildings...........................................................................................................................................................................................................................</t>
  </si>
  <si>
    <t>Total Internal Service Funds...........................................................................................................................................................................................................................................</t>
  </si>
  <si>
    <t xml:space="preserve">         Producer Security..................................................................................................................................................................................................................................................</t>
  </si>
  <si>
    <t>Total Private Purpose Trust Funds...........................................................................................................................................................................................................................................</t>
  </si>
  <si>
    <t>AGENCY FUNDS</t>
  </si>
  <si>
    <t xml:space="preserve">         Crime Victims Restitution Escrow......................................................................................................................................................................................................................................................</t>
  </si>
  <si>
    <t xml:space="preserve">         Farmers Market Nutrition Program...................................................................................................................................................................................................................................................</t>
  </si>
  <si>
    <t xml:space="preserve">         Youth Residents..................................................................................................................................................................................................................................................</t>
  </si>
  <si>
    <t xml:space="preserve">         Coastal Erosion Projects Escrow..................................................................................................................................................................................................................................................</t>
  </si>
  <si>
    <t xml:space="preserve">         Patients' Account........................................................................................................................................................................................................................................................</t>
  </si>
  <si>
    <t xml:space="preserve">         Linked Deposit Program..............................................................................................................................................................................................................................</t>
  </si>
  <si>
    <t>(**)  These accounts are administered by a fiscal agent on behalf of New York State.</t>
  </si>
  <si>
    <t>AGENCY FUNDS (continued)</t>
  </si>
  <si>
    <t xml:space="preserve">         Guaranteed Student Loans....................................................................................................................................................................................................................................................</t>
  </si>
  <si>
    <t xml:space="preserve">         Employee Benefits and Escrow..............................................................................................................................................................................................................................................</t>
  </si>
  <si>
    <t xml:space="preserve">         Arbitrator Panel Administration........................................................................................................................................................................................................................................</t>
  </si>
  <si>
    <t xml:space="preserve">         Abandoned Property...............................................................................................................................................................................................................................................................................................................................</t>
  </si>
  <si>
    <t xml:space="preserve">         Comptroller's Refund....................................................................................................................................................................................................................................................</t>
  </si>
  <si>
    <t xml:space="preserve">         Justice Court.........................................................................................................................................................................................................................................................</t>
  </si>
  <si>
    <t xml:space="preserve">         Sales Tax Holding - Localities Share....................................................................................................................................................................................................................................................</t>
  </si>
  <si>
    <t xml:space="preserve">         Exchange Account....................................................................................................................................................................................................................................</t>
  </si>
  <si>
    <t xml:space="preserve">         Title IV-D Child Support....................................................................................................................................................................................................................................................</t>
  </si>
  <si>
    <t>Total Agency Funds..............................................................................................................................................................................................................................................................</t>
  </si>
  <si>
    <t>TOTAL SOLE CUSTODY FUNDS and ACCOUNTS........................................................................................................................................................................................................................</t>
  </si>
  <si>
    <t>CAPITAL PROJECTS FUNDS - STATE AND FEDERAL</t>
  </si>
  <si>
    <t>SOLE CUSTODY FUNDS AND ACCOUNTS</t>
  </si>
  <si>
    <t>STATEMENT OF RECEIPTS AND DISBURSEMENTS</t>
  </si>
  <si>
    <t>EXHIBIT C-4</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</si>
  <si>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</si>
  <si>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</si>
  <si>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</si>
  <si>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</si>
  <si>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</si>
  <si>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</si>
  <si>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</si>
  <si>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</si>
  <si>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</si>
  <si>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 xml:space="preserve">   Transfers to Other Funds (*)...............................................................................</t>
  </si>
  <si>
    <t>Note to users: This Excel file contains formulas and links.</t>
  </si>
  <si>
    <t>(30700-30709)</t>
  </si>
  <si>
    <t>(23700-23749)</t>
  </si>
  <si>
    <t>MEDICAL</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</si>
  <si>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</si>
  <si>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</si>
  <si>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</si>
  <si>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</si>
  <si>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</si>
  <si>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</si>
  <si>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</si>
  <si>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</si>
  <si>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</si>
  <si>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</si>
  <si>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</si>
  <si>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</si>
  <si>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</si>
  <si>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</si>
  <si>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</si>
  <si>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</si>
  <si>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</si>
  <si>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</si>
  <si>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</si>
  <si>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</si>
  <si>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</si>
  <si>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</si>
  <si>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</si>
  <si>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</si>
  <si>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</si>
  <si>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</si>
  <si>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</si>
  <si>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</si>
  <si>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</si>
  <si>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</si>
  <si>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</si>
  <si>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</si>
  <si>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</si>
  <si>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</si>
  <si>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</si>
  <si>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</si>
  <si>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</si>
  <si>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</si>
  <si>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</si>
  <si>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</si>
  <si>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</si>
  <si>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</si>
  <si>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</si>
  <si>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</si>
  <si>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</si>
  <si>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</si>
  <si>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</si>
  <si>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</si>
  <si>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Exhibit C-2</t>
  </si>
  <si>
    <t>Private Purpose Trust Funds</t>
  </si>
  <si>
    <t>Exhibit C-3</t>
  </si>
  <si>
    <t>Agency Funds</t>
  </si>
  <si>
    <t>Exhibit C-4</t>
  </si>
  <si>
    <t>Sole Custody Funds and Accounts</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</si>
  <si>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</si>
  <si>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</si>
  <si>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</si>
  <si>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</si>
  <si>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</si>
  <si>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</si>
  <si>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</si>
  <si>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</si>
  <si>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</si>
  <si>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 xml:space="preserve">       Transportation ...................................................................................................</t>
  </si>
  <si>
    <t>Governmental Funds - State Operating</t>
  </si>
  <si>
    <t xml:space="preserve">COMBINING STATEMENT OF CASH RECEIPTS,              </t>
  </si>
  <si>
    <t xml:space="preserve">DISBURSEMENTS AND CHANGES IN FUND BALANCES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</si>
  <si>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</si>
  <si>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</si>
  <si>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</si>
  <si>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</si>
  <si>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</si>
  <si>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</si>
  <si>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</si>
  <si>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</si>
  <si>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</si>
  <si>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</si>
  <si>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</si>
  <si>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</si>
  <si>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</si>
  <si>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</si>
  <si>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</si>
  <si>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</si>
  <si>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</si>
  <si>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</si>
  <si>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</si>
  <si>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</si>
  <si>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</si>
  <si>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</si>
  <si>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</si>
  <si>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</si>
  <si>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</si>
  <si>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</si>
  <si>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</si>
  <si>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</si>
  <si>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</si>
  <si>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</si>
  <si>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</si>
  <si>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</si>
  <si>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</si>
  <si>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</si>
  <si>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</si>
  <si>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</si>
  <si>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Opening Balance</t>
  </si>
  <si>
    <t>PIT Receipts</t>
  </si>
  <si>
    <t>Federal Subsidies</t>
  </si>
  <si>
    <t>(*)</t>
  </si>
  <si>
    <t>(**)</t>
  </si>
  <si>
    <t>Non-Personal Service</t>
  </si>
  <si>
    <t>Pursuant to Section 92-h(5) of the State Finance Law, monies in the STRBTF in excess of debt service requirements are required to be transferred to the General Fund.</t>
  </si>
  <si>
    <t>Temporary and Disability Assistance</t>
  </si>
  <si>
    <t>Transportation</t>
  </si>
  <si>
    <t>UDC (Empire State Development Corp)</t>
  </si>
  <si>
    <t>Total</t>
  </si>
  <si>
    <t>Source of Financing</t>
  </si>
  <si>
    <t>Percentage of Spending Supported By:</t>
  </si>
  <si>
    <t>Schedule 2 provides a complete analysis of Personal Income Tax receipts.</t>
  </si>
  <si>
    <t>State Operating Funds:</t>
  </si>
  <si>
    <t>Non-Public Authority Receipts</t>
  </si>
  <si>
    <t>Public Authority Financing</t>
  </si>
  <si>
    <t>Banking Services</t>
  </si>
  <si>
    <t>The State records its transactions in the following fund types:</t>
  </si>
  <si>
    <t>Clean Water/Clean Air</t>
  </si>
  <si>
    <t>Tax Transfers from General Fund</t>
  </si>
  <si>
    <t>Proprietary Funds:</t>
  </si>
  <si>
    <t>Local Government Assistance Tax</t>
  </si>
  <si>
    <t>Transfers from Other Funds</t>
  </si>
  <si>
    <t>Governmental Funds:</t>
  </si>
  <si>
    <t>Revenue Bond Tax</t>
  </si>
  <si>
    <t>Sales Tax Revenue Bond Tax</t>
  </si>
  <si>
    <t>Correctional Industries Revolving</t>
  </si>
  <si>
    <t>Court Facilities Incentive Aid</t>
  </si>
  <si>
    <t>Dedicated Highway and Bridge Trust</t>
  </si>
  <si>
    <t>Capital Projects Spending</t>
  </si>
  <si>
    <t>Environmental Protection</t>
  </si>
  <si>
    <t>Agriculture and Markets</t>
  </si>
  <si>
    <t>General Debt Service</t>
  </si>
  <si>
    <t>Health Insurance Revolving</t>
  </si>
  <si>
    <t>Children and Family Services</t>
  </si>
  <si>
    <t>City University of New York</t>
  </si>
  <si>
    <t>Fiduciary Funds:</t>
  </si>
  <si>
    <t>Mass Transportation Financial Assistance</t>
  </si>
  <si>
    <t>Corrections and Community Supervision</t>
  </si>
  <si>
    <t>Mass Transportation Operating Assistance</t>
  </si>
  <si>
    <t>Miscellaneous State Special Revenue</t>
  </si>
  <si>
    <t>Dormitory Authority</t>
  </si>
  <si>
    <t>Education</t>
  </si>
  <si>
    <t>Energy Research and Development Authority</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</si>
  <si>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</si>
  <si>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</si>
  <si>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</si>
  <si>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</si>
  <si>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</si>
  <si>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</si>
  <si>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</si>
  <si>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</si>
  <si>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</si>
  <si>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</si>
  <si>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</si>
  <si>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</si>
  <si>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</si>
  <si>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</si>
  <si>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</si>
  <si>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Transfer Eliminations:</t>
  </si>
  <si>
    <t>Housing Finance Agency (HFA)</t>
  </si>
  <si>
    <t>Housing Assistance Fund (HAF)</t>
  </si>
  <si>
    <t>Other</t>
  </si>
  <si>
    <t>State Bond and Note Proceeds</t>
  </si>
  <si>
    <t>State</t>
  </si>
  <si>
    <t>Urban Development Corporation (Correctional Facilities)</t>
  </si>
  <si>
    <t>State Police</t>
  </si>
  <si>
    <t>Urban Development Corporation (Youth Facilities)</t>
  </si>
  <si>
    <t xml:space="preserve">   Miscellaneous Receipts....................................................................</t>
  </si>
  <si>
    <t xml:space="preserve">      Personal Service..............................................................................</t>
  </si>
  <si>
    <t xml:space="preserve">   General State Charges..................................................................</t>
  </si>
  <si>
    <t xml:space="preserve">  Miscellaneous Receipts.............................................................................……………………</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</si>
  <si>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</si>
  <si>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</si>
  <si>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</si>
  <si>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</si>
  <si>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</si>
  <si>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</si>
  <si>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</si>
  <si>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</si>
  <si>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</si>
  <si>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</si>
  <si>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Notes to Financial Statements</t>
  </si>
  <si>
    <t>Fund Balances (Deficits) at April 1..............................................................</t>
  </si>
  <si>
    <t>Fund Balances (Deficits) at March 31.................................................................</t>
  </si>
  <si>
    <t>Fund Balances (Deficits) at April 1..........................................………………..</t>
  </si>
  <si>
    <t>Fund Balances (Deficits) at March 31.......................................................</t>
  </si>
  <si>
    <t xml:space="preserve">         Health Facilities Assessments (**)...............................................................................................................................................................................................................................................................................................................</t>
  </si>
  <si>
    <t xml:space="preserve">         Medicaid Disproportionate Share (Indigent Care Pools) (**).......................................................................................................................................................................................................................................</t>
  </si>
  <si>
    <t>Transfer from - Centralized Services Fund</t>
  </si>
  <si>
    <t>MOTOR VEHICLE</t>
  </si>
  <si>
    <t xml:space="preserve">       Environment and Recreation.............................................................................................</t>
  </si>
  <si>
    <t xml:space="preserve">   Business Taxes................................................................................................................</t>
  </si>
  <si>
    <t xml:space="preserve">   Other Taxes....................................................................................................................................</t>
  </si>
  <si>
    <t>GAMING REVENUE</t>
  </si>
  <si>
    <t xml:space="preserve">   Consumption/Use Taxes (*).....…........................................................................</t>
  </si>
  <si>
    <t>Fund Balances at April 1 ..............................................................</t>
  </si>
  <si>
    <t>Fund Balances at March 31.................................................................</t>
  </si>
  <si>
    <t xml:space="preserve">         Total Local Assistance Grants.........................................................................</t>
  </si>
  <si>
    <t>BUDGETARY BASIS REPORT - FINANCIAL PLAN AND ACTUAL - GENERAL FUND</t>
  </si>
  <si>
    <t>BUDGETARY BASIS REPORT - FINANCIAL PLAN AND ACTUAL - CAPITAL PROJECTS</t>
  </si>
  <si>
    <t xml:space="preserve">  Transfers from Other Funds:</t>
  </si>
  <si>
    <t xml:space="preserve">  Transfers to Other Funds:</t>
  </si>
  <si>
    <t xml:space="preserve">  Federal Receipts.............................................................................................</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</si>
  <si>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</si>
  <si>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</si>
  <si>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</si>
  <si>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</si>
  <si>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</si>
  <si>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</si>
  <si>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</si>
  <si>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</si>
  <si>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</si>
  <si>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</si>
  <si>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</si>
  <si>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</si>
  <si>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</si>
  <si>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</si>
  <si>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</si>
  <si>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</si>
  <si>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</si>
  <si>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</si>
  <si>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</si>
  <si>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</si>
  <si>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</si>
  <si>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</si>
  <si>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</si>
  <si>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</si>
  <si>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</si>
  <si>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</si>
  <si>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</si>
  <si>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</si>
  <si>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</si>
  <si>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</si>
  <si>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</si>
  <si>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</si>
  <si>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</si>
  <si>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</si>
  <si>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</si>
  <si>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</si>
  <si>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</si>
  <si>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</si>
  <si>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</si>
  <si>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</si>
  <si>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</si>
  <si>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</si>
  <si>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</si>
  <si>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(33050-33099)</t>
  </si>
  <si>
    <t>INVESTMENT</t>
  </si>
  <si>
    <t>Dedicated Mass Transportation - Railroad</t>
  </si>
  <si>
    <t>Dedicated Mass Transportation - Transit Authority</t>
  </si>
  <si>
    <t>Dedicated Infrastructure Investment</t>
  </si>
  <si>
    <t xml:space="preserve">      Total Disbursements............................................…………………………</t>
  </si>
  <si>
    <t>Centralized Technology Services</t>
  </si>
  <si>
    <t>Training and Education Program on OSHA</t>
  </si>
  <si>
    <t xml:space="preserve">AND CHANGES IN FUND BALANCES      </t>
  </si>
  <si>
    <t>Fund Balances at March 31…………..….……….…...……………...…………………………….</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</si>
  <si>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</si>
  <si>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</si>
  <si>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</si>
  <si>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</si>
  <si>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</si>
  <si>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</si>
  <si>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</si>
  <si>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</si>
  <si>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</si>
  <si>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</si>
  <si>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</si>
  <si>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</si>
  <si>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</si>
  <si>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</si>
  <si>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   Unemployment Benefits………………...…………………………………………………………..…………….…………..…………….</t>
  </si>
  <si>
    <t xml:space="preserve">         Rate Stabilization Pool (**)...........................................................................................................................................................................................……………………</t>
  </si>
  <si>
    <t xml:space="preserve">         Revenue Collection.....................................................................................................................................................................................................................................................................................................................................</t>
  </si>
  <si>
    <t xml:space="preserve">AND CHANGES IN FUND BALANCES       </t>
  </si>
  <si>
    <t>See Accompanying Notes</t>
  </si>
  <si>
    <t>(*) See Accompanying Notes</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</si>
  <si>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</si>
  <si>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</si>
  <si>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</si>
  <si>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</si>
  <si>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</si>
  <si>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</si>
  <si>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</si>
  <si>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</si>
  <si>
    <t>December</t>
  </si>
  <si>
    <t>(23800-23899)</t>
  </si>
  <si>
    <t>INTERACTIVE</t>
  </si>
  <si>
    <t>FANTASY</t>
  </si>
  <si>
    <t>Batavia School for the Blind</t>
  </si>
  <si>
    <t>Combined Expendable Trust</t>
  </si>
  <si>
    <t>Rome School for the Deaf</t>
  </si>
  <si>
    <t>Schedules 17 and 19 provide a complete detail of future debt service requirements.</t>
  </si>
  <si>
    <t>Metropolitan Transportation Authority</t>
  </si>
  <si>
    <t>LAW ENFORCEMENT AND</t>
  </si>
  <si>
    <t>MOTOR VEHICLE THEFT AND</t>
  </si>
  <si>
    <t>INSURANCE FRAUD PREVENTION</t>
  </si>
  <si>
    <t xml:space="preserve">         Electronic Benefits Account.................................................................................................................................................................................................................................................................................................................................................</t>
  </si>
  <si>
    <t xml:space="preserve">         Judiciary Trust...........................................................................................................................................................................................................................................................</t>
  </si>
  <si>
    <t xml:space="preserve">         Revenue Collection..................................................................................................................................................................................................................................................................</t>
  </si>
  <si>
    <t xml:space="preserve">         Patients' Account.................................................................................................................................................................................................................................................</t>
  </si>
  <si>
    <t xml:space="preserve">         Ogdensburg Bridge and Port.............................................................................................................................................................................................................................................................</t>
  </si>
  <si>
    <t xml:space="preserve">         Port of Oswego.............................................................................................................................................................................................................................................................</t>
  </si>
  <si>
    <t xml:space="preserve">     </t>
  </si>
  <si>
    <t>Correctional Facilities Capital Improvement</t>
  </si>
  <si>
    <t>Homeland Security and Emergency Services</t>
  </si>
  <si>
    <t>An amount equal to 25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</si>
  <si>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MCTD Mobility Tax Receipts</t>
  </si>
  <si>
    <t>Payments to MTA</t>
  </si>
  <si>
    <t>Mental Health Services</t>
  </si>
  <si>
    <t>TRANSFORMATION</t>
  </si>
  <si>
    <t>(24850-24899)</t>
  </si>
  <si>
    <t>CHARITABLE</t>
  </si>
  <si>
    <t>GIFTS TRUST</t>
  </si>
  <si>
    <t>(24900-24949)</t>
  </si>
  <si>
    <t>Business / Professional Fees</t>
  </si>
  <si>
    <t>NOTE 1 - BASIS OF PRESENTATION</t>
  </si>
  <si>
    <t>NOTE 2 - FUND TYPES</t>
  </si>
  <si>
    <t>NOTE 3 - DISBURSEMENT DESCRIPTIONS</t>
  </si>
  <si>
    <t>NOTE 4 - OTHER FINANCING SOURCES (USES)</t>
  </si>
  <si>
    <t xml:space="preserve"> NOTE 5 - FUTURE DEBT SERVICE REQUIREMENTS</t>
  </si>
  <si>
    <t xml:space="preserve">(amounts in thousands) </t>
  </si>
  <si>
    <t xml:space="preserve">(amounts in thousands)   </t>
  </si>
  <si>
    <t xml:space="preserve">(amounts in thousands)  </t>
  </si>
  <si>
    <t>(amounts in thousands)</t>
  </si>
  <si>
    <t>Child Performer's Holding (60150-60199)………………………………………………………</t>
  </si>
  <si>
    <t>ACCOUNT (*)</t>
  </si>
  <si>
    <t>The monies of such Fund are reserved for payment of debt service on Personal Income Tax Revenue Bonds.</t>
  </si>
  <si>
    <t>An amount equal to 25 percent of the State's sales tax, less refunds to taxpayers, is to be deposited in the Sales Tax Revenue Bond Tax Fund (STRBTF). The monies of such Fund are reserved for payment of debt service on Sales Tax Revenue Bonds.</t>
  </si>
  <si>
    <t xml:space="preserve">         Occupational Therapy..................................................................................................................................................................................................................................................</t>
  </si>
  <si>
    <t xml:space="preserve">         Civil Recoveries.............................................................................................................................................................................................................................................</t>
  </si>
  <si>
    <t xml:space="preserve">         Medicaid..............................................................................................................................................................................................................................................</t>
  </si>
  <si>
    <t xml:space="preserve">         Rate Stabilization.....................................................................................................................................................................................................................................................</t>
  </si>
  <si>
    <t xml:space="preserve">         Medication Grant Program.............................................................................................................................................................................................................................................................................................................................................</t>
  </si>
  <si>
    <t xml:space="preserve">         Hospital Fees...............................................................................................................................................................................................................................................................................................................</t>
  </si>
  <si>
    <t xml:space="preserve">         American Indian Health Program (**)..................................................................................................................................................................................................................................................</t>
  </si>
  <si>
    <t>New York City County Clerks' Operations Offset</t>
  </si>
  <si>
    <t>Pursuant to Section 92-z(5) of the State Finance Law, monies in the RBTF in excess of debt service requirements are required to be transferred to the General Fund.</t>
  </si>
  <si>
    <t xml:space="preserve">  NYS Gaming Commission:</t>
  </si>
  <si>
    <t>MCTD Taxicab Trip Tax Receipts</t>
  </si>
  <si>
    <t>Motor Vehicle Fees</t>
  </si>
  <si>
    <t>Real Estate Transfer Tax Receipts</t>
  </si>
  <si>
    <t>Building Administration</t>
  </si>
  <si>
    <t>New York City Central Business District Trust</t>
  </si>
  <si>
    <t>Section 11 of Part UU of Chapter 59 of the Laws of 2018 amended Section 805(b) of the Tax Law, whereby the receipts from the Metropolitan Commuter Transportation Mobility Tax will be paid into the Metropolitan Transportation Authority Finance Fund pursuant to statute but without appropriation.  The result is that neither the mobility receipts nor the related grant disbursements to the MTA are recorded in the State Funds.  This activity is reported in the MTA State Assistance fund group.</t>
  </si>
  <si>
    <t>Hazardous Waste Oversight and Assistance</t>
  </si>
  <si>
    <t>NOTE 6 - CAPITAL PROJECTS REIMBURSED DISBURSEMENTS</t>
  </si>
  <si>
    <t>NOTE 7 - SCHOOL TAX RELIEF</t>
  </si>
  <si>
    <t>NOTE 8 - MONETARY SETTLEMENTS</t>
  </si>
  <si>
    <t>NOTE 9 - TOBACCO MASTER SETTLEMENT AGREEMENT PROCEEDS</t>
  </si>
  <si>
    <t xml:space="preserve">BUDGETARY BASIS REPORT - FINANCIAL PLAN AND ACTUAL - DEBT SERVICE   </t>
  </si>
  <si>
    <t>Grants</t>
  </si>
  <si>
    <t xml:space="preserve">BUDGETARY BASIS REPORT - FINANCIAL PLAN AND ACTUAL - SPECIAL REVENUE   </t>
  </si>
  <si>
    <t xml:space="preserve">BUDGETARY BASIS REPORT - FINANCIAL PLAN AND ACTUAL - SPECIAL REVENUE - STATE  </t>
  </si>
  <si>
    <t xml:space="preserve">COMBINED STATEMENT OF CASH RECEIPTS, DISBURSEMENTS </t>
  </si>
  <si>
    <t xml:space="preserve">AND CHANGES IN FUND BALANCES </t>
  </si>
  <si>
    <t xml:space="preserve">Addiction Services and Supports </t>
  </si>
  <si>
    <t xml:space="preserve">   Federal Receipts…………………………………………………………..…………….…………..…………….…………..……………………………</t>
  </si>
  <si>
    <t xml:space="preserve">   Unemployment Taxes………………...……………………………………………………………..…………….…………..…………………………</t>
  </si>
  <si>
    <t xml:space="preserve">        Total Receipts……...………….….…..…………………………..………………….…………..…………….…………..……………………..</t>
  </si>
  <si>
    <t xml:space="preserve">        Total Disbursements………….…………………………………………………….…………..…………….…………..………………………..</t>
  </si>
  <si>
    <t xml:space="preserve">   and Other Financing Uses………………...……………………………………………</t>
  </si>
  <si>
    <t xml:space="preserve">   Financing Sources over Disbursements</t>
  </si>
  <si>
    <t xml:space="preserve">  Unified Court System:</t>
  </si>
  <si>
    <t xml:space="preserve">         Facility Revenue Collection.................................................................................................................................................................................................................................................................................................................................................</t>
  </si>
  <si>
    <t xml:space="preserve">         Revenue Collection ....................................................................................................................................................................................................................................................................................................................................................</t>
  </si>
  <si>
    <t xml:space="preserve">         Theater Development .....................................................................................................................................................................................................................................................</t>
  </si>
  <si>
    <t xml:space="preserve">         Family Leave Benefits Account.............................................................................................................................................................................................................................</t>
  </si>
  <si>
    <t xml:space="preserve">         Special Investigation Program.............................................................................................................................................................................................................................</t>
  </si>
  <si>
    <t xml:space="preserve">         MTA State Assistance……………………………………………………………………</t>
  </si>
  <si>
    <r>
      <t>GENERAL FUND</t>
    </r>
    <r>
      <rPr>
        <sz val="13"/>
        <rFont val="Arial"/>
        <family val="2"/>
      </rPr>
      <t xml:space="preserve"> </t>
    </r>
  </si>
  <si>
    <t xml:space="preserve">         Marketing and Publicity Account................................................................................................................................................................................................................................................</t>
  </si>
  <si>
    <t xml:space="preserve">         Employees' Health Insurance Premiums Collection..................................................................................................................................................................................................................................................</t>
  </si>
  <si>
    <t xml:space="preserve">         Early Intervention Program..............................................................................................................................................................................................................................................</t>
  </si>
  <si>
    <t xml:space="preserve">         Miscellaneous Agency Account..............................................................................................................................................................................................................................................</t>
  </si>
  <si>
    <t xml:space="preserve">         Restitution Account.............................................................................................................................................................................................................................................</t>
  </si>
  <si>
    <t xml:space="preserve">         Fingerprint Fees...........................................................................................................................................................................................................................................</t>
  </si>
  <si>
    <t xml:space="preserve">         Lottery Prizes...................................................................................................................................................................................................................................................</t>
  </si>
  <si>
    <t xml:space="preserve">         NYS Flex Spending Account........................................................................................................................................................................................................................................</t>
  </si>
  <si>
    <t xml:space="preserve">         City of Troy Municipal Assistance State Aid............................................................................................................................................................................................................................................................</t>
  </si>
  <si>
    <t xml:space="preserve">         Public Asset Account……………………….........................................................................................................................................……………..…………………………………………………………………...</t>
  </si>
  <si>
    <t xml:space="preserve">         Miscellaneous Agency Account...................................................................................................................................................................................................................................</t>
  </si>
  <si>
    <t xml:space="preserve">         New York State College Choice Tuition Savings............................................................................................................................................................................................................................</t>
  </si>
  <si>
    <t xml:space="preserve">         Nonexpendable Trust......................................................................................................................................................................................................................................................................................................................................................</t>
  </si>
  <si>
    <t xml:space="preserve">         Medicaid Reimbursement Account...............................................................................................................................................................................................................................................................................................................................</t>
  </si>
  <si>
    <t xml:space="preserve">         Revenue Collection...............................................................................................................................................................................................................................................................................................................................</t>
  </si>
  <si>
    <t xml:space="preserve">         Fire Academy Account...........................................................................................................................................................................................................................</t>
  </si>
  <si>
    <t xml:space="preserve">         Exam Application Fees..............................................................................................................................................................................................................................................................................................................................................................</t>
  </si>
  <si>
    <t xml:space="preserve">         Marketing and Publicity Account......................................................................................................................................................................................................................................</t>
  </si>
  <si>
    <t xml:space="preserve">         Medicaid Recoveries Account.................................................................................................................................................................................................................................................................................................................................................</t>
  </si>
  <si>
    <t xml:space="preserve">         World Trade Center Memorial Foundation......................................................................................................................................................................................................................................................................................................................................................</t>
  </si>
  <si>
    <t xml:space="preserve">         New York State Fair Revenue Collection.....................................................................................................................................................................................................................................................................................................................................</t>
  </si>
  <si>
    <t xml:space="preserve">         Employee Benefit Account......................................................................................................................................................................................................................................................</t>
  </si>
  <si>
    <t xml:space="preserve">         State Schools Student Activity Accounts...................................................................................................................................................................................................................................................</t>
  </si>
  <si>
    <t xml:space="preserve">         Foreign Fire Insurance Tax.............................................................................................................................................................................................................................</t>
  </si>
  <si>
    <t xml:space="preserve">         Minimum and Prevailing Wage and Wage Claim Payment Account...................................................................................................................................................................................................................</t>
  </si>
  <si>
    <t xml:space="preserve">         Medicaid Fraud Control Escrow.............................................................................................................................................................................................................................................</t>
  </si>
  <si>
    <t xml:space="preserve">         Seized Asset....................................................................................................................................................................................................................................................</t>
  </si>
  <si>
    <t xml:space="preserve">         Exchange Account........................................................................................................................................................................................................................................</t>
  </si>
  <si>
    <t xml:space="preserve">         State University Construction Fund Payroll Deductions.............................................................................................................................................................................................................................</t>
  </si>
  <si>
    <t xml:space="preserve">         Elderly Pharmaceutical Insurance Coverage (EPIC) Program (**)......................................................................................................................................................................................................................................</t>
  </si>
  <si>
    <t xml:space="preserve">         the proper disposition is determined (e.g., transferred to a State fund) or until payments are made to individuals, private organizations or other governmental units (e.g., payment of withholding taxes). </t>
  </si>
  <si>
    <t xml:space="preserve">         Archives Partnership Trust Endowment..............................................................................................................................................................................................................................................................</t>
  </si>
  <si>
    <t xml:space="preserve">         Workers' Compensation Security Account......................................................................................................................................................................................................................................</t>
  </si>
  <si>
    <t xml:space="preserve">         Workers' Compensation Security Fund Payment Account.............................................................................................................................................................................................................................</t>
  </si>
  <si>
    <t xml:space="preserve">         Women, Infants and Child (WIC) Program..........................................................................................................................................................................................................................................................................................................................</t>
  </si>
  <si>
    <t xml:space="preserve">         Maximum Base Rent...................................................................................................................................................................................................................................................</t>
  </si>
  <si>
    <t xml:space="preserve">         DASNY Community College Tuition and Instructional Income………….........................................................................................................................................…………………………</t>
  </si>
  <si>
    <t xml:space="preserve">         DASNY Mental Hygiene Facilities Improvements...................................................................................</t>
  </si>
  <si>
    <t xml:space="preserve">         SUNY Construction Fund Debt Service..................................................................................................................................................................................................</t>
  </si>
  <si>
    <t xml:space="preserve">         SUNY Dormitory Facilities Revenue - Repair and Rehabilitation................................................................................................................................................................................................</t>
  </si>
  <si>
    <t xml:space="preserve">         SUNY Construction Fund Capital Projects................................................................................................................................................................................................</t>
  </si>
  <si>
    <t xml:space="preserve">         DASNY NYC HHC Litigation Holding Account..............................................................................................................................................................................................................................</t>
  </si>
  <si>
    <t xml:space="preserve">         Hudson River - Black River.............................................................................................................................................................................................................................................................</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</si>
  <si>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</si>
  <si>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     </t>
  </si>
  <si>
    <t>Section 2 of Part NNN of Chapter 59 of the Laws of 2018 added Article 29-c of the Tax Law, whereby the receipts from the Congestion Surcharge will be paid to the MTA for deposit into the NYC Transportation Assistance Fund pursuant to statute but without appropriation.  The result is that neither the surcharge receipts nor the related disbursements to the MTA are recorded in the State Funds. This activity is reported in the MTA State Assistance fund group.</t>
  </si>
  <si>
    <t>Part FF of Chapter 58 of the Laws of 2019 amended paragraphs (b-1) and (c-3) of subdivision two of Section 503 of the Vehicle and Traffic Law, Article 29-a of the Tax Law, article 17-c of the Vehicle and Traffic Law and Section 1166-a of the Tax Law, whereby the receipts from the various taxes and fees will be paid into the Metropolitan Transportation Authority Special Assistance Fund pursuant to statute but without appropriation.  The result is that neither the revenue nor the related disbursements to the MTA are recorded in the State Funds. This activity is reported in the MTA State Assistance fund group.</t>
  </si>
  <si>
    <t xml:space="preserve">      Financing Agreements..................................................................………….</t>
  </si>
  <si>
    <t xml:space="preserve">  Debt Service.......................................................……………………….</t>
  </si>
  <si>
    <t>Entertainment Diversity Job Training and Development</t>
  </si>
  <si>
    <t>State Fair Receipts</t>
  </si>
  <si>
    <t xml:space="preserve">Tax Revenue Arrearage </t>
  </si>
  <si>
    <t>ENCON Special Revenue</t>
  </si>
  <si>
    <t>Federal Operating Grants</t>
  </si>
  <si>
    <t>Federal USDA/Food and Nutrition Services</t>
  </si>
  <si>
    <t>Health Care Transformation</t>
  </si>
  <si>
    <t>Patron Services Account</t>
  </si>
  <si>
    <t>Federal Health and Human Services</t>
  </si>
  <si>
    <t>ARTS</t>
  </si>
  <si>
    <t>New York State Thruway Authority</t>
  </si>
  <si>
    <t>Direct Deposit of Taxes</t>
  </si>
  <si>
    <t>State Debt</t>
  </si>
  <si>
    <t>Increase in Borrowing from STIP</t>
  </si>
  <si>
    <t xml:space="preserve">  NYS Joint Commission on Public Ethics:</t>
  </si>
  <si>
    <t xml:space="preserve">         State Transmitter of Money Insurance…....................................................</t>
  </si>
  <si>
    <t>Motor Vehicles (Operating Expense)</t>
  </si>
  <si>
    <t>General Services, Office of</t>
  </si>
  <si>
    <t>State University of New York</t>
  </si>
  <si>
    <t xml:space="preserve">         City of Troy Debt Service Account.........................................................................................................................................................................................................................</t>
  </si>
  <si>
    <t xml:space="preserve">         Escrow Account......................................................................................................................................................................................................................................................................................................................................................</t>
  </si>
  <si>
    <t xml:space="preserve">         Revenue Collection .......................................................................................................................................................................................................................................................................................................................................</t>
  </si>
  <si>
    <t>MTA Passenger Car Rentals Tax</t>
  </si>
  <si>
    <t>(25300-25899, 25951)</t>
  </si>
  <si>
    <t>(25950, 25952-25999)</t>
  </si>
  <si>
    <t xml:space="preserve">AND CHANGES IN FUND BALANCES  </t>
  </si>
  <si>
    <t>Fingerprint Identification Technology Account</t>
  </si>
  <si>
    <t>Public Service Account</t>
  </si>
  <si>
    <t>Surplus Property Account</t>
  </si>
  <si>
    <t>System and Technology Account</t>
  </si>
  <si>
    <t>2021-22</t>
  </si>
  <si>
    <t>FY 2021-22</t>
  </si>
  <si>
    <t>COLLEGE</t>
  </si>
  <si>
    <t xml:space="preserve">SAVINGS </t>
  </si>
  <si>
    <t xml:space="preserve">CUNY </t>
  </si>
  <si>
    <t>SENIOR COLLEGE</t>
  </si>
  <si>
    <t>(60850-60899)</t>
  </si>
  <si>
    <t>CUNY</t>
  </si>
  <si>
    <t>CANNABIS</t>
  </si>
  <si>
    <t>MOBILE SPORTS</t>
  </si>
  <si>
    <t>WAGERING</t>
  </si>
  <si>
    <t>(24955-24959)</t>
  </si>
  <si>
    <t>(24800-24849)</t>
  </si>
  <si>
    <t xml:space="preserve">      Revenue Bond Tax Fund….........................……………………..</t>
  </si>
  <si>
    <t>(24950-24954)</t>
  </si>
  <si>
    <t xml:space="preserve">TRUST FUNDS   </t>
  </si>
  <si>
    <t xml:space="preserve">COMMON </t>
  </si>
  <si>
    <t xml:space="preserve">RETIREMENT </t>
  </si>
  <si>
    <t>RETIREE</t>
  </si>
  <si>
    <t>BENEFIT TRUST</t>
  </si>
  <si>
    <t>(65050-65099)</t>
  </si>
  <si>
    <t>Transfers To</t>
  </si>
  <si>
    <t>Charter School Stimulus</t>
  </si>
  <si>
    <t>Data Center Account</t>
  </si>
  <si>
    <t>Federal Employment and Training Grants</t>
  </si>
  <si>
    <t>Helen Hayes Hospital</t>
  </si>
  <si>
    <t xml:space="preserve">Unemployment Insurance Administration </t>
  </si>
  <si>
    <t>Unemployment Insurance, Interest &amp; Penalty</t>
  </si>
  <si>
    <t xml:space="preserve">Hazardous Waste Remedial </t>
  </si>
  <si>
    <t>CANNABIS REVENUE</t>
  </si>
  <si>
    <t>NOTE 10 - STATE AND LOCAL FISCAL RECOVERY FUND</t>
  </si>
  <si>
    <t xml:space="preserve">   Business Taxes.......................................................………..............................</t>
  </si>
  <si>
    <t xml:space="preserve">        Total Receipts.................................................................................................</t>
  </si>
  <si>
    <t>ECET Receipts</t>
  </si>
  <si>
    <t>PTET Receipts</t>
  </si>
  <si>
    <t xml:space="preserve">  Addiction Services and Supports, Office of:</t>
  </si>
  <si>
    <t xml:space="preserve">  Agriculture and Markets, Department of:</t>
  </si>
  <si>
    <t xml:space="preserve">  Children and Family Services, Office of:</t>
  </si>
  <si>
    <t xml:space="preserve">  Corrections and Community Supervision, Department of:</t>
  </si>
  <si>
    <t xml:space="preserve">  Financial Services, Department of:</t>
  </si>
  <si>
    <t xml:space="preserve">  General Services, Office of:</t>
  </si>
  <si>
    <t xml:space="preserve">  Health, Department of:</t>
  </si>
  <si>
    <t xml:space="preserve">  Higher Education Services Corp:</t>
  </si>
  <si>
    <t xml:space="preserve">  Legislature - Assembly:</t>
  </si>
  <si>
    <t xml:space="preserve">  Mental Health, Office of:</t>
  </si>
  <si>
    <t xml:space="preserve">  Motor Vehicles, Department of:</t>
  </si>
  <si>
    <t xml:space="preserve">  People With Developmental Disabilities, Office for:</t>
  </si>
  <si>
    <t xml:space="preserve">  State Comptroller, Office of the:</t>
  </si>
  <si>
    <t xml:space="preserve">  Taxation and Finance, Department of:</t>
  </si>
  <si>
    <t xml:space="preserve">  Civil Service, Department of:</t>
  </si>
  <si>
    <t xml:space="preserve">  Education, State Department of:</t>
  </si>
  <si>
    <t xml:space="preserve">  Elections, Board of:</t>
  </si>
  <si>
    <t xml:space="preserve">  Environmental Conservation, Department of:</t>
  </si>
  <si>
    <t xml:space="preserve">  Homeland Security and Emergency Services, Division of:</t>
  </si>
  <si>
    <t xml:space="preserve">  Housing and Community Renewal, Division of:</t>
  </si>
  <si>
    <t xml:space="preserve">  Labor, Department of:</t>
  </si>
  <si>
    <t xml:space="preserve">  Law, Department of:</t>
  </si>
  <si>
    <t xml:space="preserve">  Military and Naval Affairs, Division of:</t>
  </si>
  <si>
    <t xml:space="preserve">  Parks, Recreation and Historic Preservation, Office of:</t>
  </si>
  <si>
    <t xml:space="preserve">  Public Service, Department of:</t>
  </si>
  <si>
    <t xml:space="preserve">  State University of New York:</t>
  </si>
  <si>
    <t xml:space="preserve">  State, Department of:</t>
  </si>
  <si>
    <t xml:space="preserve">  State Police, Division of:</t>
  </si>
  <si>
    <t xml:space="preserve">  Transportation, Department of:</t>
  </si>
  <si>
    <t xml:space="preserve">  Corrections and Community Supervision (Corcraft), Department:</t>
  </si>
  <si>
    <t xml:space="preserve">  Arts, Council on the:</t>
  </si>
  <si>
    <t xml:space="preserve">  Criminal Justice Services, Division of:</t>
  </si>
  <si>
    <t xml:space="preserve">  Employee Relations, Office of:</t>
  </si>
  <si>
    <t xml:space="preserve">  Temporary and Disability Assistance, Office of:</t>
  </si>
  <si>
    <t xml:space="preserve">  Victim Services, Office of:</t>
  </si>
  <si>
    <t xml:space="preserve">         Revenue Collection (*) .......................................................................................................................................................................................................................................................................................................................................</t>
  </si>
  <si>
    <t>(*) At the time of publishing, some accounts remain unfiled.</t>
  </si>
  <si>
    <t xml:space="preserve">         Patients' Account (*).................................................................................................................................................................................................................................................</t>
  </si>
  <si>
    <t>Neighborhood Work Project</t>
  </si>
  <si>
    <t xml:space="preserve">Medical Cannabis Health Operation and Oversight </t>
  </si>
  <si>
    <t>Federal Receipts</t>
  </si>
  <si>
    <t xml:space="preserve">  Business Taxes………...….…….…………….…………………….............................</t>
  </si>
  <si>
    <t xml:space="preserve">   Federal Receipts (*)......................................................................................................................</t>
  </si>
  <si>
    <t>Revenue Bond Tax Fund (RBTF).</t>
  </si>
  <si>
    <t>Part OOO of Chapter 59 of the Laws of 2019 added to and amended Tax Law Article 31.  Section 1402-b added an additional real estate transfer tax to residential property over $2 million, in cities with a population of over 1 million.  Section 1421(b) of the Tax Law was amended directing these taxes be remitted to the MTA for deposit into the Central District Tolling Capital Lockbox Fund, pursuant to statute but without appropriation. The result is that neither this real estate transfer tax nor the related disbursements to the MTA are recorded in the State Funds. This activity is reported in the MTA State Assistance fund group.</t>
  </si>
  <si>
    <t>Total Agency Funds…………………………………………………………………………….</t>
  </si>
  <si>
    <t>FISCAL YEAR ENDED MARCH 31, 2023</t>
  </si>
  <si>
    <t>2022-23</t>
  </si>
  <si>
    <t>March 31, 2023</t>
  </si>
  <si>
    <t xml:space="preserve">NOTES TO THE COMPTROLLER’S 2023 ANNUAL REPORT TO THE LEGISLATURE ON THE STATE FUNDS - CASH BASIS OF ACCOUNTING  </t>
  </si>
  <si>
    <t>FY 2022-23</t>
  </si>
  <si>
    <t>Following is a summary of the transactions in the LGATF during Fiscal Years 2022-23 and 2021-22 (amounts in thousands):</t>
  </si>
  <si>
    <t>Following is a summary of the transactions in the RBTF during Fiscal Years 2022-23 and 2021-22 (amounts in thousands):</t>
  </si>
  <si>
    <t xml:space="preserve">FY 2021-22 </t>
  </si>
  <si>
    <t>Following is a summary of the transactions in the STRBTF during Fiscal Years 2022-23 and 2021-22 (amounts in thousands):</t>
  </si>
  <si>
    <t>Following is a summary of the transactions in the Mobility Tax Trust Account during Fiscal Years 2022-23 and 2021-22 (amounts in thousands):</t>
  </si>
  <si>
    <t>Following is a summary of the transactions in the Congestion Surcharge Account during Fiscal Years 2022-23 and 2021-22 (amounts in thousands):</t>
  </si>
  <si>
    <t>Following is a summary of the transactions in the MTA Aid Trust Fund Reforms Account during Fiscal Years 2022-23 and 2021-22 (amounts in thousands):</t>
  </si>
  <si>
    <t>Following is a summary of the transactions in the Additional Real Estate Tax Account during Fiscal Years 2022-23 and 2021-22 (amounts in thousands):</t>
  </si>
  <si>
    <t>FY 2022-2023</t>
  </si>
  <si>
    <t xml:space="preserve">FISCAL YEAR ENDED MARCH 31, 2023       </t>
  </si>
  <si>
    <t>NOTES TO THE COMPTROLLER'S 2023 ANNUAL REPORT TO THE LEGISLATURE ON THE STATE FUNDS - CASH BASIS OF ACCOUNTING</t>
  </si>
  <si>
    <t>Fund Balances at April 1……………...……………………………………………………………….</t>
  </si>
  <si>
    <t>Fund Balances at April 1……......………................…………………………………</t>
  </si>
  <si>
    <t>Federal (**)</t>
  </si>
  <si>
    <t>April 1, 2022</t>
  </si>
  <si>
    <t>Criminal Justice Improvement</t>
  </si>
  <si>
    <t>Housing Program</t>
  </si>
  <si>
    <t>Montrose Veterans Home</t>
  </si>
  <si>
    <t>New York City Veterans - St Albans</t>
  </si>
  <si>
    <t>New York State Cannabis Revenue</t>
  </si>
  <si>
    <t>New York State Veterans Home - Oxford</t>
  </si>
  <si>
    <t>State Housing Debt Service</t>
  </si>
  <si>
    <t>Western NY Veterans - Batavia</t>
  </si>
  <si>
    <t xml:space="preserve">NOTE 11 - NEW YORK LOCAL GOVERNMENT ASSISTANCE TAX FUND   </t>
  </si>
  <si>
    <t xml:space="preserve">NOTE 12 - NEW YORK REVENUE BOND TAX FUND   </t>
  </si>
  <si>
    <t xml:space="preserve">NOTE 13 - NEW YORK SALES TAX REVENUE BOND FUND   </t>
  </si>
  <si>
    <t xml:space="preserve">NOTE 17 - ADDITIONAL REAL ESTATE TRANSFER TAX   </t>
  </si>
  <si>
    <t xml:space="preserve">NOTE 16 - MTA AID TRUST FUND REFORMS   </t>
  </si>
  <si>
    <t xml:space="preserve">NOTE 15 - CONGESTION SURCHARGE   </t>
  </si>
  <si>
    <t xml:space="preserve">NOTE 14 - MOBILITY TAX TRUST ACCOUNT   </t>
  </si>
  <si>
    <t>Fund Balances (Deficits) at April 1..................................................................</t>
  </si>
  <si>
    <t>Fund Balances (Deficits) at April 1…......................................................................</t>
  </si>
  <si>
    <t>CLEAN AIR AND</t>
  </si>
  <si>
    <t>GREEN JOBS BOND</t>
  </si>
  <si>
    <t>(30720-30729)</t>
  </si>
  <si>
    <t>Business Services Center</t>
  </si>
  <si>
    <t xml:space="preserve">(**)   Federal Receipts represent participating employers' share of the Medicare Part D subsidy. Participating employers include local governments, public authorities, public benefit corporations and municipal corporations.    </t>
  </si>
  <si>
    <t xml:space="preserve">SUNY Hospital IFR </t>
  </si>
  <si>
    <t>Business and Licensing Services Account</t>
  </si>
  <si>
    <t>HESC Insurance Premium Account</t>
  </si>
  <si>
    <t>Workers' Compensation Board Account</t>
  </si>
  <si>
    <t xml:space="preserve">         Incarcerated Individuals' Account.........................................................................................................................................................................................................................................................</t>
  </si>
  <si>
    <t>APRIL 1, 2022</t>
  </si>
  <si>
    <t>MARCH 31, 2023</t>
  </si>
  <si>
    <t xml:space="preserve">         Pass Through Entity Tax - Localities Share.............................................................................................................................................................................................................................................................</t>
  </si>
  <si>
    <t xml:space="preserve">         Adult Use Cannabis - Localities Share...............................................................................................................................................................................................................................................................................................................................</t>
  </si>
  <si>
    <t xml:space="preserve">         MTA Marketplace Sales - Localities Share……………………………………………………………………</t>
  </si>
  <si>
    <t xml:space="preserve">         MTA Peer-to-Peer Car Sharing - Localities Share……………………………………………………………………</t>
  </si>
  <si>
    <t xml:space="preserve">         Revenue Collection........................................................................................................................................................................................................</t>
  </si>
  <si>
    <t>Dedicated Mass Transportation (Non-MTA)</t>
  </si>
  <si>
    <t>An amount equal to 50 percent of the State's Personal Income Tax (PIT) receipts, Employer Compensation Expense Tax (ECET) receipts, and Pass-Through Entity Tax (PTET) receipts, less refunds to taxpayers, is to be deposited in the</t>
  </si>
  <si>
    <t>(**) Transfers represent reimbursements for debt service paid from the Revenue Bond Tax Fund. These reimbursements are made pursuant to State Finance Law Section 97-g.</t>
  </si>
  <si>
    <t>AGENCIES</t>
  </si>
  <si>
    <t>Actual to Final</t>
  </si>
  <si>
    <t xml:space="preserve">Pursuant to Section 92-r(5) of the State Finance Law, monies in the LGATF in excess of debt service requirements and administrative expenses of the New York Local Government Assistance Corporation are required to be transferred to the General Fund.  This law is repealed six months after all liabilities of Local Government Assistance Corporation are met.  All liabilities were met in April 2022. </t>
  </si>
  <si>
    <t xml:space="preserve">State University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</si>
</sst>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 numFmtId="175" formatCode="_(&quot;$&quot;* #,##0_);_(&quot;$&quot;* \(#,##0\);_(&quot;$&quot;* &quot;-&quot;??_);_(@_)"/>
    <numFmt numFmtId="176" formatCode="#,##0.000000000_);\(#,##0.000000000\)"/>
    <numFmt numFmtId="177" formatCode="_(* #,##0.0_);_(* \(#,##0.0\);_(* &quot;-&quot;??_);_(@_)"/>
    <numFmt numFmtId="178" formatCode="_(* #,##0.00_);_(* \(#,##0.00\);_(* &quot;-&quot;_);_(@_)"/>
    <numFmt numFmtId="179" formatCode="#,##0.00;\(#,##0.00\)"/>
  </numFmts>
  <fonts count="122">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b/>
      <sz val="15"/>
      <name val="Times New Roman"/>
      <family val="1"/>
    </font>
    <font>
      <b/>
      <sz val="13"/>
      <name val="Arial MT"/>
    </font>
    <font>
      <sz val="12"/>
      <name val="Times New Roman"/>
      <family val="1"/>
    </font>
    <font>
      <sz val="16"/>
      <name val="Arial"/>
      <family val="2"/>
    </font>
    <font>
      <b/>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
      <sz val="12"/>
      <name val="Arial"/>
      <family val="2"/>
    </font>
    <font>
      <sz val="8"/>
      <color theme="1"/>
      <name val="Arial"/>
      <family val="2"/>
    </font>
    <font>
      <sz val="7"/>
      <name val="Arial"/>
      <family val="2"/>
    </font>
    <font>
      <sz val="12"/>
      <color rgb="FF0033CC"/>
      <name val="Arial"/>
      <family val="2"/>
    </font>
    <font>
      <sz val="12"/>
      <color theme="1"/>
      <name val="Arial"/>
      <family val="2"/>
    </font>
    <font>
      <b/>
      <sz val="12"/>
      <color theme="1"/>
      <name val="Arial"/>
      <family val="2"/>
    </font>
    <font>
      <b/>
      <sz val="12"/>
      <color rgb="FFFF0000"/>
      <name val="Arial"/>
      <family val="2"/>
    </font>
    <font>
      <sz val="10"/>
      <color rgb="FFFF0000"/>
      <name val="Arial"/>
      <family val="2"/>
    </font>
    <font>
      <b/>
      <sz val="10"/>
      <color rgb="FFFF0000"/>
      <name val="Arial"/>
      <family val="2"/>
    </font>
    <font>
      <b/>
      <sz val="9"/>
      <name val="Arial"/>
      <family val="2"/>
    </font>
    <font>
      <sz val="16"/>
      <color theme="1"/>
      <name val="Arial"/>
      <family val="2"/>
    </font>
    <font>
      <sz val="12"/>
      <color rgb="FFFF0000"/>
      <name val="Arial"/>
      <family val="2"/>
    </font>
    <font>
      <sz val="11"/>
      <color rgb="FFFF0000"/>
      <name val="Arial"/>
      <family val="2"/>
    </font>
    <font>
      <b/>
      <sz val="11"/>
      <color rgb="FFFF0000"/>
      <name val="Arial"/>
      <family val="2"/>
    </font>
    <font>
      <sz val="12"/>
      <color theme="1"/>
      <name val="Times New Roman"/>
      <family val="1"/>
    </font>
  </fonts>
  <fills count="5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
      <patternFill patternType="solid">
        <fgColor theme="0"/>
        <bgColor indexed="64"/>
      </patternFill>
    </fill>
  </fills>
  <borders count="56">
    <border>
      <left/>
      <right/>
      <top/>
      <bottom/>
      <diagonal/>
    </border>
    <border>
      <left/>
      <right/>
      <top style="thin">
        <color indexed="8"/>
      </top>
      <bottom/>
      <diagonal/>
    </border>
    <border>
      <left/>
      <right/>
      <top style="double">
        <color indexed="8"/>
      </top>
      <bottom/>
      <diagonal/>
    </border>
    <border>
      <left/>
      <right/>
      <top style="thin">
        <color indexed="8"/>
      </top>
      <bottom style="double">
        <color indexed="64"/>
      </bottom>
      <diagonal/>
    </border>
    <border>
      <left/>
      <right/>
      <top style="thin">
        <color indexed="64"/>
      </top>
      <bottom/>
      <diagonal/>
    </border>
    <border>
      <left/>
      <right/>
      <top/>
      <bottom style="thin">
        <color indexed="64"/>
      </bottom>
      <diagonal/>
    </border>
    <border>
      <left/>
      <right/>
      <top style="thin">
        <color indexed="8"/>
      </top>
      <bottom style="double">
        <color indexed="8"/>
      </bottom>
      <diagonal/>
    </border>
    <border>
      <left/>
      <right style="thin">
        <color indexed="64"/>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right/>
      <top style="thin">
        <color indexed="64"/>
      </top>
      <bottom style="double">
        <color indexed="64"/>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indexed="64"/>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s>
  <cellStyleXfs count="5508">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2"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3" fillId="0" borderId="0"/>
    <xf numFmtId="43" fontId="64"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0" fillId="1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0" fillId="1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21"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0" fillId="25"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1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0" fillId="14"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0" fillId="18"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0" fillId="2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6"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0" fillId="5"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54" fillId="8" borderId="20" applyNumberFormat="0" applyAlignment="0" applyProtection="0"/>
    <xf numFmtId="0" fontId="67" fillId="45" borderId="25" applyNumberFormat="0" applyAlignment="0" applyProtection="0"/>
    <xf numFmtId="0" fontId="67" fillId="45" borderId="25" applyNumberFormat="0" applyAlignment="0" applyProtection="0"/>
    <xf numFmtId="0" fontId="56" fillId="9" borderId="23" applyNumberFormat="0" applyAlignment="0" applyProtection="0"/>
    <xf numFmtId="0" fontId="65" fillId="46" borderId="26" applyNumberFormat="0" applyAlignment="0" applyProtection="0"/>
    <xf numFmtId="0" fontId="65" fillId="46" borderId="26" applyNumberFormat="0" applyAlignment="0" applyProtection="0"/>
    <xf numFmtId="0" fontId="5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9" fillId="4"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46" fillId="0" borderId="1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47" fillId="0" borderId="18" applyNumberFormat="0" applyFill="0" applyAlignment="0" applyProtection="0"/>
    <xf numFmtId="0" fontId="71" fillId="0" borderId="28" applyNumberFormat="0" applyFill="0" applyAlignment="0" applyProtection="0"/>
    <xf numFmtId="0" fontId="71" fillId="0" borderId="28" applyNumberFormat="0" applyFill="0" applyAlignment="0" applyProtection="0"/>
    <xf numFmtId="0" fontId="48" fillId="0" borderId="1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2" fillId="7" borderId="20" applyNumberFormat="0" applyAlignment="0" applyProtection="0"/>
    <xf numFmtId="0" fontId="73" fillId="48" borderId="25" applyNumberFormat="0" applyAlignment="0" applyProtection="0"/>
    <xf numFmtId="0" fontId="73" fillId="48" borderId="25" applyNumberFormat="0" applyAlignment="0" applyProtection="0"/>
    <xf numFmtId="0" fontId="55" fillId="0" borderId="22"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51" fillId="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3" fillId="0" borderId="0"/>
    <xf numFmtId="0" fontId="53" fillId="8" borderId="21" applyNumberFormat="0" applyAlignment="0" applyProtection="0"/>
    <xf numFmtId="0" fontId="76" fillId="45" borderId="31" applyNumberFormat="0" applyAlignment="0" applyProtection="0"/>
    <xf numFmtId="0" fontId="76" fillId="45" borderId="31" applyNumberFormat="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9" fillId="0" borderId="24"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79" fillId="0" borderId="0" applyNumberFormat="0" applyFill="0" applyBorder="0" applyAlignment="0" applyProtection="0">
      <alignment vertical="top"/>
      <protection locked="0"/>
    </xf>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2" fillId="0" borderId="0"/>
    <xf numFmtId="0" fontId="3" fillId="0" borderId="0"/>
    <xf numFmtId="0" fontId="3" fillId="0" borderId="0"/>
    <xf numFmtId="0" fontId="3" fillId="0" borderId="0"/>
    <xf numFmtId="0" fontId="24"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1" fillId="0" borderId="0"/>
    <xf numFmtId="0" fontId="81" fillId="0" borderId="0"/>
    <xf numFmtId="0" fontId="3" fillId="0" borderId="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2" fontId="5" fillId="0" borderId="0"/>
    <xf numFmtId="0" fontId="64" fillId="0" borderId="0"/>
    <xf numFmtId="0" fontId="64" fillId="0" borderId="0"/>
    <xf numFmtId="0" fontId="64" fillId="0" borderId="0"/>
    <xf numFmtId="0" fontId="5" fillId="0" borderId="0"/>
    <xf numFmtId="0" fontId="64" fillId="0" borderId="0"/>
    <xf numFmtId="0" fontId="5" fillId="0" borderId="0"/>
    <xf numFmtId="0" fontId="5" fillId="0" borderId="0"/>
    <xf numFmtId="0" fontId="5" fillId="0" borderId="0"/>
    <xf numFmtId="0" fontId="5" fillId="0" borderId="0"/>
    <xf numFmtId="0" fontId="5" fillId="0" borderId="0"/>
    <xf numFmtId="0" fontId="24" fillId="0" borderId="0"/>
    <xf numFmtId="0" fontId="64" fillId="0" borderId="0"/>
    <xf numFmtId="0" fontId="64" fillId="0" borderId="0"/>
    <xf numFmtId="0" fontId="64" fillId="0" borderId="0"/>
    <xf numFmtId="0" fontId="64" fillId="0" borderId="0"/>
    <xf numFmtId="0" fontId="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85" fillId="0" borderId="0"/>
    <xf numFmtId="0" fontId="2" fillId="0" borderId="0"/>
    <xf numFmtId="0" fontId="1" fillId="0" borderId="0"/>
    <xf numFmtId="43" fontId="107" fillId="0" borderId="0" applyFont="0" applyFill="0" applyBorder="0" applyAlignment="0" applyProtection="0"/>
  </cellStyleXfs>
  <cellXfs count="949">
    <xf numFmtId="0" fontId="0" fillId="0" borderId="0" xfId="0"/>
    <xf numFmtId="3" fontId="4" fillId="0" borderId="0" xfId="0" applyNumberFormat="1" applyFont="1"/>
    <xf numFmtId="3" fontId="5" fillId="0" borderId="0" xfId="0" applyNumberFormat="1" applyFont="1"/>
    <xf numFmtId="3" fontId="6" fillId="0" borderId="0" xfId="0" applyNumberFormat="1" applyFont="1"/>
    <xf numFmtId="3" fontId="7" fillId="0" borderId="0" xfId="0" applyNumberFormat="1" applyFont="1" applyAlignment="1">
      <alignment horizontal="centerContinuous"/>
    </xf>
    <xf numFmtId="3" fontId="7" fillId="0" borderId="0" xfId="0" applyNumberFormat="1" applyFont="1"/>
    <xf numFmtId="3" fontId="7" fillId="0" borderId="0" xfId="0" applyNumberFormat="1" applyFont="1" applyAlignment="1">
      <alignment horizontal="center"/>
    </xf>
    <xf numFmtId="3" fontId="7" fillId="0" borderId="1" xfId="0" applyNumberFormat="1" applyFont="1" applyBorder="1"/>
    <xf numFmtId="3" fontId="5" fillId="0" borderId="1" xfId="0" applyNumberFormat="1" applyFont="1" applyBorder="1"/>
    <xf numFmtId="4" fontId="5" fillId="0" borderId="1" xfId="0" applyNumberFormat="1" applyFont="1" applyBorder="1"/>
    <xf numFmtId="3" fontId="5" fillId="0" borderId="2" xfId="0" applyNumberFormat="1" applyFont="1" applyBorder="1"/>
    <xf numFmtId="3" fontId="7" fillId="0" borderId="0" xfId="0" quotePrefix="1" applyNumberFormat="1" applyFont="1" applyAlignment="1">
      <alignment horizontal="left"/>
    </xf>
    <xf numFmtId="3" fontId="5" fillId="0" borderId="0" xfId="0" applyNumberFormat="1" applyFont="1" applyAlignment="1">
      <alignment vertical="center"/>
    </xf>
    <xf numFmtId="3" fontId="9" fillId="0" borderId="0" xfId="0" applyNumberFormat="1" applyFo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xf numFmtId="41" fontId="5" fillId="0" borderId="1" xfId="0" applyNumberFormat="1" applyFont="1" applyBorder="1"/>
    <xf numFmtId="41" fontId="5" fillId="0" borderId="0" xfId="0" applyNumberFormat="1" applyFo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xf numFmtId="41" fontId="5" fillId="0" borderId="0" xfId="0" quotePrefix="1" applyNumberFormat="1" applyFo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Font="1" applyAlignment="1">
      <alignment horizontal="right"/>
    </xf>
    <xf numFmtId="41" fontId="5" fillId="0" borderId="0" xfId="0" applyNumberFormat="1" applyFont="1" applyAlignment="1">
      <alignment horizontal="right"/>
    </xf>
    <xf numFmtId="3" fontId="7" fillId="0" borderId="0" xfId="0" applyNumberFormat="1" applyFont="1" applyAlignment="1">
      <alignment vertical="center"/>
    </xf>
    <xf numFmtId="41" fontId="7" fillId="0" borderId="5" xfId="0" applyNumberFormat="1" applyFont="1" applyBorder="1" applyAlignment="1">
      <alignment horizontal="right"/>
    </xf>
    <xf numFmtId="164" fontId="5" fillId="0" borderId="0" xfId="0" applyNumberFormat="1" applyFont="1"/>
    <xf numFmtId="164" fontId="12" fillId="0" borderId="0" xfId="0" applyNumberFormat="1" applyFont="1"/>
    <xf numFmtId="0" fontId="15" fillId="0" borderId="0" xfId="0" applyFont="1" applyAlignment="1">
      <alignment horizontal="right"/>
    </xf>
    <xf numFmtId="3" fontId="15" fillId="0" borderId="0" xfId="0" applyNumberFormat="1" applyFont="1" applyAlignment="1">
      <alignment horizontal="right"/>
    </xf>
    <xf numFmtId="3" fontId="15" fillId="0" borderId="0" xfId="0" applyNumberFormat="1" applyFont="1"/>
    <xf numFmtId="0" fontId="14" fillId="0" borderId="0" xfId="0" applyFont="1" applyAlignment="1">
      <alignment horizontal="right"/>
    </xf>
    <xf numFmtId="0" fontId="15" fillId="0" borderId="0" xfId="0" applyFont="1"/>
    <xf numFmtId="0" fontId="16" fillId="0" borderId="0" xfId="0" applyFont="1"/>
    <xf numFmtId="0" fontId="4" fillId="0" borderId="0" xfId="0" applyFont="1" applyAlignment="1">
      <alignment horizontal="right"/>
    </xf>
    <xf numFmtId="3" fontId="4" fillId="0" borderId="0" xfId="0" applyNumberFormat="1" applyFont="1" applyAlignment="1">
      <alignment horizontal="right"/>
    </xf>
    <xf numFmtId="37" fontId="5" fillId="0" borderId="0" xfId="0" applyNumberFormat="1" applyFont="1"/>
    <xf numFmtId="0" fontId="7" fillId="0" borderId="0" xfId="0" quotePrefix="1" applyFont="1" applyAlignment="1">
      <alignment horizontal="center"/>
    </xf>
    <xf numFmtId="0" fontId="5" fillId="0" borderId="0" xfId="0" applyFont="1"/>
    <xf numFmtId="0" fontId="5" fillId="0" borderId="0" xfId="0" applyFont="1" applyAlignment="1">
      <alignment horizontal="right"/>
    </xf>
    <xf numFmtId="0" fontId="7" fillId="0" borderId="0" xfId="0" applyFont="1" applyAlignment="1">
      <alignment horizontal="center"/>
    </xf>
    <xf numFmtId="0" fontId="7" fillId="0" borderId="0" xfId="0" applyFont="1"/>
    <xf numFmtId="3" fontId="7" fillId="0" borderId="0" xfId="0" applyNumberFormat="1" applyFont="1" applyAlignment="1">
      <alignment horizontal="right"/>
    </xf>
    <xf numFmtId="0" fontId="7" fillId="0" borderId="0" xfId="0" applyFont="1" applyAlignment="1">
      <alignment horizontal="centerContinuous"/>
    </xf>
    <xf numFmtId="0" fontId="7" fillId="0" borderId="1" xfId="0" applyFont="1" applyBorder="1"/>
    <xf numFmtId="0" fontId="7" fillId="0" borderId="1" xfId="0" applyFont="1" applyBorder="1" applyAlignment="1">
      <alignment horizontal="right"/>
    </xf>
    <xf numFmtId="0" fontId="7" fillId="0" borderId="5" xfId="0" quotePrefix="1" applyFont="1" applyBorder="1" applyAlignment="1">
      <alignment horizontal="center"/>
    </xf>
    <xf numFmtId="0" fontId="7" fillId="0" borderId="5" xfId="0" applyFont="1" applyBorder="1" applyAlignment="1">
      <alignment horizontal="center"/>
    </xf>
    <xf numFmtId="0" fontId="5" fillId="0" borderId="0" xfId="0" quotePrefix="1" applyFont="1" applyAlignment="1">
      <alignment horizontal="left"/>
    </xf>
    <xf numFmtId="37" fontId="5" fillId="0" borderId="0" xfId="0" applyNumberFormat="1" applyFont="1" applyAlignment="1">
      <alignment horizontal="right"/>
    </xf>
    <xf numFmtId="41" fontId="4" fillId="0" borderId="0" xfId="0" quotePrefix="1" applyNumberFormat="1" applyFont="1" applyAlignment="1">
      <alignment horizontal="right"/>
    </xf>
    <xf numFmtId="41" fontId="7" fillId="0" borderId="8" xfId="0" applyNumberFormat="1" applyFont="1" applyBorder="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xf numFmtId="41" fontId="7" fillId="0" borderId="0" xfId="0" applyNumberFormat="1" applyFont="1" applyAlignment="1">
      <alignment horizontal="center"/>
    </xf>
    <xf numFmtId="37" fontId="7" fillId="0" borderId="0" xfId="0" applyNumberFormat="1" applyFont="1"/>
    <xf numFmtId="0" fontId="7" fillId="0" borderId="0" xfId="0" quotePrefix="1" applyFont="1" applyAlignment="1">
      <alignment horizontal="left"/>
    </xf>
    <xf numFmtId="41" fontId="7" fillId="0" borderId="0" xfId="0" quotePrefix="1" applyNumberFormat="1" applyFont="1" applyAlignment="1">
      <alignment horizontal="right"/>
    </xf>
    <xf numFmtId="0" fontId="18" fillId="0" borderId="0" xfId="0" applyFont="1" applyAlignment="1">
      <alignment horizontal="right"/>
    </xf>
    <xf numFmtId="3" fontId="18" fillId="0" borderId="2" xfId="0" applyNumberFormat="1" applyFont="1" applyBorder="1"/>
    <xf numFmtId="164" fontId="18" fillId="0" borderId="2" xfId="0" applyNumberFormat="1" applyFont="1" applyBorder="1"/>
    <xf numFmtId="164" fontId="18" fillId="0" borderId="0" xfId="0" applyNumberFormat="1" applyFont="1"/>
    <xf numFmtId="0" fontId="18" fillId="0" borderId="2" xfId="0" applyFont="1" applyBorder="1"/>
    <xf numFmtId="0" fontId="18" fillId="0" borderId="0" xfId="0" applyFont="1"/>
    <xf numFmtId="3" fontId="18" fillId="0" borderId="0" xfId="0" applyNumberFormat="1" applyFont="1"/>
    <xf numFmtId="37" fontId="18" fillId="0" borderId="0" xfId="0" applyNumberFormat="1" applyFont="1"/>
    <xf numFmtId="3" fontId="19" fillId="0" borderId="0" xfId="0" applyNumberFormat="1" applyFont="1"/>
    <xf numFmtId="37" fontId="15" fillId="0" borderId="0" xfId="0" applyNumberFormat="1" applyFont="1"/>
    <xf numFmtId="3" fontId="5" fillId="0" borderId="0" xfId="0" applyNumberFormat="1" applyFont="1" applyAlignment="1">
      <alignment horizontal="center"/>
    </xf>
    <xf numFmtId="3" fontId="20" fillId="0" borderId="0" xfId="0" applyNumberFormat="1" applyFont="1" applyAlignment="1">
      <alignment horizontal="center" vertical="center"/>
    </xf>
    <xf numFmtId="3" fontId="5" fillId="0" borderId="0" xfId="0" applyNumberFormat="1" applyFont="1" applyAlignment="1">
      <alignment horizontal="center" vertical="center"/>
    </xf>
    <xf numFmtId="3" fontId="7" fillId="0" borderId="0" xfId="0" applyNumberFormat="1" applyFont="1" applyAlignment="1">
      <alignment horizontal="center" vertical="center"/>
    </xf>
    <xf numFmtId="3" fontId="4" fillId="0" borderId="0" xfId="0" applyNumberFormat="1" applyFont="1" applyAlignment="1">
      <alignment horizontal="center" vertical="center"/>
    </xf>
    <xf numFmtId="3" fontId="5" fillId="0" borderId="1" xfId="0" applyNumberFormat="1" applyFont="1" applyBorder="1" applyAlignment="1">
      <alignment horizontal="center"/>
    </xf>
    <xf numFmtId="3" fontId="5" fillId="0" borderId="0" xfId="0" quotePrefix="1" applyNumberFormat="1" applyFont="1" applyAlignment="1">
      <alignment horizontal="left"/>
    </xf>
    <xf numFmtId="3" fontId="5" fillId="0" borderId="0" xfId="0" applyNumberFormat="1" applyFont="1" applyAlignment="1">
      <alignment horizontal="right"/>
    </xf>
    <xf numFmtId="37" fontId="5" fillId="0" borderId="0" xfId="0" applyNumberFormat="1" applyFont="1" applyAlignment="1">
      <alignment horizontal="center"/>
    </xf>
    <xf numFmtId="37" fontId="7" fillId="0" borderId="0" xfId="0" applyNumberFormat="1" applyFont="1" applyAlignment="1">
      <alignment horizontal="center"/>
    </xf>
    <xf numFmtId="41" fontId="7" fillId="0" borderId="11" xfId="0" applyNumberFormat="1" applyFont="1" applyBorder="1"/>
    <xf numFmtId="37" fontId="5" fillId="0" borderId="2" xfId="0" applyNumberFormat="1" applyFont="1" applyBorder="1"/>
    <xf numFmtId="3" fontId="4" fillId="0" borderId="0" xfId="0" quotePrefix="1" applyNumberFormat="1" applyFont="1" applyAlignment="1">
      <alignment horizontal="left"/>
    </xf>
    <xf numFmtId="3" fontId="7" fillId="0" borderId="0" xfId="2" applyNumberFormat="1" applyFont="1"/>
    <xf numFmtId="3" fontId="5" fillId="0" borderId="0" xfId="2" applyNumberFormat="1" applyFont="1"/>
    <xf numFmtId="3" fontId="5" fillId="0" borderId="0" xfId="2" applyNumberFormat="1" applyFont="1" applyAlignment="1">
      <alignment horizontal="center"/>
    </xf>
    <xf numFmtId="3" fontId="23" fillId="0" borderId="0" xfId="2" applyNumberFormat="1"/>
    <xf numFmtId="3" fontId="7" fillId="0" borderId="0" xfId="2" applyNumberFormat="1" applyFont="1" applyAlignment="1">
      <alignment horizontal="center"/>
    </xf>
    <xf numFmtId="3" fontId="7" fillId="0" borderId="0" xfId="2" applyNumberFormat="1" applyFont="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Alignment="1">
      <alignment horizontal="center" vertical="center"/>
    </xf>
    <xf numFmtId="3" fontId="7" fillId="0" borderId="0" xfId="2" applyNumberFormat="1" applyFont="1" applyAlignment="1">
      <alignment horizontal="center" vertical="center"/>
    </xf>
    <xf numFmtId="3" fontId="7" fillId="0" borderId="5"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xf numFmtId="37" fontId="5" fillId="0" borderId="0" xfId="2" applyNumberFormat="1" applyFont="1" applyAlignment="1">
      <alignment horizontal="right"/>
    </xf>
    <xf numFmtId="41" fontId="5" fillId="0" borderId="0" xfId="2" applyNumberFormat="1" applyFont="1" applyAlignment="1">
      <alignment horizontal="right"/>
    </xf>
    <xf numFmtId="37" fontId="5" fillId="0" borderId="0" xfId="2" applyNumberFormat="1" applyFont="1" applyAlignment="1">
      <alignment horizontal="center"/>
    </xf>
    <xf numFmtId="37" fontId="19" fillId="0" borderId="0" xfId="2" applyNumberFormat="1" applyFont="1" applyAlignment="1">
      <alignment horizontal="left"/>
    </xf>
    <xf numFmtId="37" fontId="5" fillId="0" borderId="0" xfId="2" applyNumberFormat="1" applyFont="1"/>
    <xf numFmtId="37" fontId="19" fillId="0" borderId="0" xfId="2" applyNumberFormat="1" applyFont="1"/>
    <xf numFmtId="41" fontId="5" fillId="0" borderId="5" xfId="2" quotePrefix="1" applyNumberFormat="1" applyFont="1" applyBorder="1"/>
    <xf numFmtId="41" fontId="5" fillId="0" borderId="5" xfId="2" applyNumberFormat="1" applyFont="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xf numFmtId="37" fontId="7" fillId="0" borderId="0" xfId="2" applyNumberFormat="1" applyFo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Alignment="1">
      <alignment horizontal="right"/>
    </xf>
    <xf numFmtId="41" fontId="5" fillId="0" borderId="0" xfId="2" applyNumberFormat="1" applyFont="1"/>
    <xf numFmtId="41" fontId="5" fillId="0" borderId="0" xfId="2" applyNumberFormat="1" applyFont="1" applyAlignment="1">
      <alignment horizontal="center"/>
    </xf>
    <xf numFmtId="3" fontId="5" fillId="0" borderId="0" xfId="2" applyNumberFormat="1" applyFont="1" applyAlignment="1">
      <alignment vertical="center"/>
    </xf>
    <xf numFmtId="37" fontId="5" fillId="0" borderId="0" xfId="2" quotePrefix="1" applyNumberFormat="1" applyFont="1" applyAlignment="1">
      <alignment horizontal="left"/>
    </xf>
    <xf numFmtId="3" fontId="5" fillId="0" borderId="0" xfId="2" applyNumberFormat="1" applyFont="1" applyAlignment="1">
      <alignment horizontal="left" vertical="center"/>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xf numFmtId="41" fontId="7" fillId="0" borderId="5" xfId="2" applyNumberFormat="1" applyFont="1" applyBorder="1" applyAlignment="1">
      <alignment horizontal="right"/>
    </xf>
    <xf numFmtId="41" fontId="7" fillId="0" borderId="0" xfId="2" applyNumberFormat="1" applyFont="1"/>
    <xf numFmtId="41" fontId="7" fillId="0" borderId="0" xfId="2" applyNumberFormat="1" applyFont="1" applyAlignment="1">
      <alignment horizontal="right"/>
    </xf>
    <xf numFmtId="0" fontId="23" fillId="0" borderId="0" xfId="2"/>
    <xf numFmtId="3" fontId="5" fillId="0" borderId="0" xfId="2" quotePrefix="1" applyNumberFormat="1" applyFont="1"/>
    <xf numFmtId="3" fontId="23" fillId="0" borderId="0" xfId="2" quotePrefix="1" applyNumberFormat="1" applyAlignment="1">
      <alignment horizontal="left"/>
    </xf>
    <xf numFmtId="3" fontId="12" fillId="0" borderId="0" xfId="0" applyNumberFormat="1" applyFont="1"/>
    <xf numFmtId="0" fontId="12" fillId="0" borderId="0" xfId="0" applyFont="1"/>
    <xf numFmtId="0" fontId="16" fillId="0" borderId="0" xfId="0" applyFont="1" applyAlignment="1">
      <alignment horizontal="right"/>
    </xf>
    <xf numFmtId="3" fontId="16" fillId="0" borderId="0" xfId="0" applyNumberFormat="1" applyFont="1" applyAlignment="1">
      <alignment horizontal="right"/>
    </xf>
    <xf numFmtId="0" fontId="16" fillId="0" borderId="0" xfId="0" quotePrefix="1" applyFont="1" applyAlignment="1">
      <alignment horizontal="left"/>
    </xf>
    <xf numFmtId="3" fontId="12" fillId="0" borderId="0" xfId="0" quotePrefix="1" applyNumberFormat="1" applyFont="1" applyAlignment="1">
      <alignment horizontal="center"/>
    </xf>
    <xf numFmtId="0" fontId="16" fillId="0" borderId="0" xfId="0" applyFont="1" applyAlignment="1">
      <alignment horizontal="center"/>
    </xf>
    <xf numFmtId="3" fontId="16" fillId="0" borderId="0" xfId="0" applyNumberFormat="1" applyFont="1"/>
    <xf numFmtId="3" fontId="16" fillId="0" borderId="0" xfId="0" applyNumberFormat="1" applyFont="1" applyAlignment="1">
      <alignment horizontal="center"/>
    </xf>
    <xf numFmtId="0" fontId="16" fillId="0" borderId="0" xfId="0" applyFont="1" applyAlignment="1">
      <alignment horizontal="centerContinuous"/>
    </xf>
    <xf numFmtId="0" fontId="16" fillId="0" borderId="1" xfId="0" applyFont="1" applyBorder="1"/>
    <xf numFmtId="166" fontId="16" fillId="0" borderId="5" xfId="0" quotePrefix="1" applyNumberFormat="1" applyFont="1" applyBorder="1" applyAlignment="1">
      <alignment horizontal="center"/>
    </xf>
    <xf numFmtId="166" fontId="16" fillId="0" borderId="5" xfId="0" applyNumberFormat="1" applyFont="1" applyBorder="1" applyAlignment="1">
      <alignment horizontal="center"/>
    </xf>
    <xf numFmtId="0" fontId="12" fillId="0" borderId="0" xfId="0" quotePrefix="1" applyFont="1" applyAlignment="1">
      <alignment horizontal="left"/>
    </xf>
    <xf numFmtId="41" fontId="12" fillId="0" borderId="0" xfId="0" applyNumberFormat="1" applyFont="1" applyAlignment="1">
      <alignment horizontal="right"/>
    </xf>
    <xf numFmtId="41" fontId="12" fillId="0" borderId="0" xfId="0" applyNumberFormat="1" applyFont="1"/>
    <xf numFmtId="37" fontId="12" fillId="0" borderId="0" xfId="0" applyNumberFormat="1" applyFont="1" applyAlignment="1">
      <alignment horizontal="right"/>
    </xf>
    <xf numFmtId="37" fontId="12" fillId="0" borderId="0" xfId="0" applyNumberFormat="1" applyFont="1"/>
    <xf numFmtId="37" fontId="12" fillId="0" borderId="0" xfId="0" applyNumberFormat="1" applyFont="1" applyAlignment="1">
      <alignment horizontal="center"/>
    </xf>
    <xf numFmtId="41" fontId="16" fillId="0" borderId="1" xfId="0" applyNumberFormat="1" applyFont="1" applyBorder="1"/>
    <xf numFmtId="37" fontId="16" fillId="0" borderId="0" xfId="0" applyNumberFormat="1" applyFont="1"/>
    <xf numFmtId="41" fontId="12" fillId="0" borderId="1" xfId="0" applyNumberFormat="1" applyFont="1" applyBorder="1"/>
    <xf numFmtId="41" fontId="16" fillId="0" borderId="0" xfId="0" applyNumberFormat="1" applyFont="1"/>
    <xf numFmtId="41" fontId="16" fillId="0" borderId="0" xfId="0" applyNumberFormat="1" applyFont="1" applyAlignment="1">
      <alignment horizontal="center"/>
    </xf>
    <xf numFmtId="37" fontId="16" fillId="0" borderId="0" xfId="0" applyNumberFormat="1" applyFont="1" applyAlignment="1">
      <alignment horizontal="center"/>
    </xf>
    <xf numFmtId="0" fontId="13" fillId="0" borderId="0" xfId="0" applyFont="1"/>
    <xf numFmtId="0" fontId="16" fillId="0" borderId="0" xfId="0" quotePrefix="1" applyFont="1" applyAlignment="1" applyProtection="1">
      <alignment horizontal="left"/>
      <protection locked="0"/>
    </xf>
    <xf numFmtId="41" fontId="16" fillId="0" borderId="0" xfId="0" applyNumberFormat="1" applyFont="1" applyAlignment="1">
      <alignment horizontal="right"/>
    </xf>
    <xf numFmtId="37" fontId="12" fillId="0" borderId="0" xfId="0" quotePrefix="1" applyNumberFormat="1" applyFont="1"/>
    <xf numFmtId="3" fontId="9" fillId="0" borderId="0" xfId="0" quotePrefix="1" applyNumberFormat="1" applyFont="1" applyAlignment="1">
      <alignment horizontal="left"/>
    </xf>
    <xf numFmtId="0" fontId="5" fillId="0" borderId="0" xfId="0" applyFont="1" applyAlignment="1">
      <alignment horizontal="left"/>
    </xf>
    <xf numFmtId="41" fontId="5" fillId="0" borderId="0" xfId="3" applyNumberFormat="1" applyFont="1"/>
    <xf numFmtId="41" fontId="5" fillId="0" borderId="0" xfId="3" applyNumberFormat="1" applyFont="1" applyAlignment="1">
      <alignment horizontal="right"/>
    </xf>
    <xf numFmtId="41" fontId="5" fillId="0" borderId="0" xfId="3" applyNumberFormat="1" applyFont="1" applyAlignment="1">
      <alignment horizontal="center"/>
    </xf>
    <xf numFmtId="41" fontId="5" fillId="0" borderId="0" xfId="3" quotePrefix="1" applyNumberFormat="1" applyFont="1" applyAlignment="1">
      <alignment horizontal="left"/>
    </xf>
    <xf numFmtId="41" fontId="5" fillId="0" borderId="0" xfId="3" quotePrefix="1" applyNumberFormat="1" applyFont="1" applyAlignment="1">
      <alignment horizontal="center"/>
    </xf>
    <xf numFmtId="41" fontId="7" fillId="0" borderId="0" xfId="3" applyNumberFormat="1" applyFont="1"/>
    <xf numFmtId="41" fontId="7" fillId="0" borderId="0" xfId="3" applyNumberFormat="1" applyFont="1" applyAlignment="1">
      <alignment horizontal="center"/>
    </xf>
    <xf numFmtId="41" fontId="7" fillId="0" borderId="5" xfId="3" applyNumberFormat="1" applyFont="1" applyBorder="1" applyAlignment="1">
      <alignment horizontal="center"/>
    </xf>
    <xf numFmtId="41" fontId="7" fillId="0" borderId="5" xfId="3" quotePrefix="1" applyNumberFormat="1" applyFont="1" applyBorder="1" applyAlignment="1">
      <alignment horizontal="center"/>
    </xf>
    <xf numFmtId="41" fontId="7" fillId="0" borderId="0" xfId="3" applyNumberFormat="1" applyFont="1" applyAlignment="1">
      <alignment horizontal="right"/>
    </xf>
    <xf numFmtId="41" fontId="7" fillId="0" borderId="0" xfId="3" quotePrefix="1" applyNumberFormat="1" applyFont="1" applyAlignment="1">
      <alignment horizontal="center"/>
    </xf>
    <xf numFmtId="41" fontId="7" fillId="0" borderId="0" xfId="3" quotePrefix="1" applyNumberFormat="1" applyFont="1" applyAlignment="1">
      <alignment horizontal="right"/>
    </xf>
    <xf numFmtId="41" fontId="24" fillId="0" borderId="0" xfId="3" applyNumberFormat="1"/>
    <xf numFmtId="0" fontId="15" fillId="0" borderId="0" xfId="6" applyFont="1"/>
    <xf numFmtId="37" fontId="15" fillId="0" borderId="0" xfId="6" applyNumberFormat="1" applyFont="1"/>
    <xf numFmtId="37" fontId="5" fillId="0" borderId="0" xfId="6" applyNumberFormat="1"/>
    <xf numFmtId="0" fontId="4" fillId="0" borderId="0" xfId="6" applyFont="1"/>
    <xf numFmtId="37" fontId="4" fillId="0" borderId="0" xfId="6" applyNumberFormat="1" applyFont="1"/>
    <xf numFmtId="37" fontId="10" fillId="0" borderId="0" xfId="6" applyNumberFormat="1" applyFont="1" applyAlignment="1">
      <alignment horizontal="right"/>
    </xf>
    <xf numFmtId="37" fontId="16" fillId="0" borderId="0" xfId="6" applyNumberFormat="1" applyFont="1" applyAlignment="1">
      <alignment horizontal="right"/>
    </xf>
    <xf numFmtId="37" fontId="25" fillId="0" borderId="0" xfId="6" quotePrefix="1" applyNumberFormat="1" applyFont="1" applyAlignment="1">
      <alignment horizontal="right"/>
    </xf>
    <xf numFmtId="3" fontId="4" fillId="0" borderId="0" xfId="6" applyNumberFormat="1" applyFont="1"/>
    <xf numFmtId="0" fontId="12" fillId="0" borderId="0" xfId="6" applyFont="1"/>
    <xf numFmtId="0" fontId="26" fillId="0" borderId="0" xfId="6" applyFont="1"/>
    <xf numFmtId="0" fontId="5" fillId="0" borderId="0" xfId="6"/>
    <xf numFmtId="37" fontId="7" fillId="0" borderId="0" xfId="6" applyNumberFormat="1" applyFont="1" applyAlignment="1">
      <alignment horizontal="centerContinuous"/>
    </xf>
    <xf numFmtId="37" fontId="7" fillId="0" borderId="0" xfId="6" applyNumberFormat="1" applyFont="1"/>
    <xf numFmtId="37" fontId="7" fillId="0" borderId="0" xfId="6" applyNumberFormat="1" applyFont="1" applyAlignment="1">
      <alignment horizontal="left"/>
    </xf>
    <xf numFmtId="37" fontId="7" fillId="0" borderId="0" xfId="6" applyNumberFormat="1" applyFont="1" applyAlignment="1">
      <alignment horizontal="center"/>
    </xf>
    <xf numFmtId="37" fontId="7" fillId="0" borderId="0" xfId="6" quotePrefix="1" applyNumberFormat="1" applyFont="1" applyAlignment="1">
      <alignment horizontal="center"/>
    </xf>
    <xf numFmtId="37" fontId="27" fillId="0" borderId="0" xfId="6" quotePrefix="1" applyNumberFormat="1" applyFont="1" applyAlignment="1">
      <alignment horizontal="centerContinuous"/>
    </xf>
    <xf numFmtId="37" fontId="27" fillId="0" borderId="0" xfId="6" applyNumberFormat="1" applyFont="1" applyAlignment="1">
      <alignment horizontal="centerContinuous"/>
    </xf>
    <xf numFmtId="37" fontId="7" fillId="0" borderId="5" xfId="6" applyNumberFormat="1" applyFont="1" applyBorder="1" applyAlignment="1">
      <alignment horizontal="center"/>
    </xf>
    <xf numFmtId="37" fontId="4" fillId="0" borderId="1" xfId="6" applyNumberFormat="1" applyFont="1" applyBorder="1"/>
    <xf numFmtId="0" fontId="7" fillId="0" borderId="0" xfId="6" applyFont="1"/>
    <xf numFmtId="0" fontId="5" fillId="0" borderId="0" xfId="6" quotePrefix="1" applyAlignment="1">
      <alignment horizontal="left"/>
    </xf>
    <xf numFmtId="0" fontId="5" fillId="0" borderId="0" xfId="6" applyAlignment="1">
      <alignment horizontal="right"/>
    </xf>
    <xf numFmtId="41" fontId="5" fillId="0" borderId="0" xfId="6" applyNumberFormat="1"/>
    <xf numFmtId="37" fontId="5" fillId="0" borderId="0" xfId="6" applyNumberFormat="1" applyAlignment="1">
      <alignment horizontal="right"/>
    </xf>
    <xf numFmtId="41" fontId="5" fillId="0" borderId="0" xfId="6" applyNumberFormat="1" applyAlignment="1">
      <alignment horizontal="right"/>
    </xf>
    <xf numFmtId="37" fontId="18" fillId="0" borderId="0" xfId="6" applyNumberFormat="1" applyFont="1"/>
    <xf numFmtId="0" fontId="7" fillId="0" borderId="0" xfId="6" quotePrefix="1" applyFont="1" applyAlignment="1">
      <alignment horizontal="left"/>
    </xf>
    <xf numFmtId="41" fontId="7" fillId="0" borderId="1" xfId="6" applyNumberFormat="1" applyFont="1" applyBorder="1"/>
    <xf numFmtId="41" fontId="7" fillId="0" borderId="11" xfId="6" applyNumberFormat="1" applyFont="1" applyBorder="1"/>
    <xf numFmtId="41" fontId="5" fillId="0" borderId="1" xfId="6" applyNumberFormat="1" applyBorder="1"/>
    <xf numFmtId="37" fontId="5" fillId="0" borderId="0" xfId="6" quotePrefix="1" applyNumberFormat="1" applyAlignment="1">
      <alignment horizontal="center"/>
    </xf>
    <xf numFmtId="0" fontId="7" fillId="0" borderId="0" xfId="6" applyFont="1" applyAlignment="1">
      <alignment horizontal="right"/>
    </xf>
    <xf numFmtId="41" fontId="7" fillId="0" borderId="0" xfId="6" applyNumberFormat="1" applyFont="1"/>
    <xf numFmtId="37" fontId="7" fillId="0" borderId="0" xfId="6" applyNumberFormat="1" applyFont="1" applyAlignment="1">
      <alignment horizontal="right"/>
    </xf>
    <xf numFmtId="3" fontId="5" fillId="0" borderId="0" xfId="6" applyNumberFormat="1"/>
    <xf numFmtId="3" fontId="7" fillId="0" borderId="0" xfId="6" applyNumberFormat="1" applyFont="1" applyAlignment="1">
      <alignment horizontal="right"/>
    </xf>
    <xf numFmtId="3" fontId="5" fillId="0" borderId="2" xfId="6" applyNumberFormat="1" applyBorder="1"/>
    <xf numFmtId="3" fontId="7" fillId="0" borderId="0" xfId="6" quotePrefix="1" applyNumberFormat="1" applyFont="1" applyAlignment="1">
      <alignment horizontal="left"/>
    </xf>
    <xf numFmtId="37" fontId="5" fillId="0" borderId="0" xfId="6" applyNumberFormat="1" applyAlignment="1">
      <alignment horizontal="center"/>
    </xf>
    <xf numFmtId="0" fontId="5" fillId="0" borderId="0" xfId="6" applyAlignment="1">
      <alignment horizontal="left"/>
    </xf>
    <xf numFmtId="37" fontId="7" fillId="0" borderId="0" xfId="6" quotePrefix="1" applyNumberFormat="1" applyFont="1" applyAlignment="1">
      <alignment horizontal="right"/>
    </xf>
    <xf numFmtId="41" fontId="7" fillId="0" borderId="11" xfId="6" quotePrefix="1" applyNumberFormat="1" applyFont="1" applyBorder="1" applyAlignment="1">
      <alignment horizontal="right"/>
    </xf>
    <xf numFmtId="41" fontId="7" fillId="0" borderId="5" xfId="6" applyNumberFormat="1" applyFont="1" applyBorder="1"/>
    <xf numFmtId="167" fontId="4" fillId="0" borderId="0" xfId="6" applyNumberFormat="1" applyFont="1"/>
    <xf numFmtId="41" fontId="7" fillId="0" borderId="0" xfId="6" applyNumberFormat="1" applyFont="1" applyAlignment="1">
      <alignment horizontal="right"/>
    </xf>
    <xf numFmtId="37" fontId="0" fillId="0" borderId="0" xfId="0" applyNumberFormat="1"/>
    <xf numFmtId="0" fontId="4" fillId="0" borderId="0" xfId="0" applyFont="1"/>
    <xf numFmtId="37" fontId="4" fillId="0" borderId="0" xfId="0" applyNumberFormat="1" applyFont="1"/>
    <xf numFmtId="37" fontId="10" fillId="0" borderId="0" xfId="0" applyNumberFormat="1" applyFont="1" applyAlignment="1">
      <alignment horizontal="right"/>
    </xf>
    <xf numFmtId="37" fontId="16" fillId="0" borderId="0" xfId="0" applyNumberFormat="1" applyFont="1" applyAlignment="1">
      <alignment horizontal="right"/>
    </xf>
    <xf numFmtId="37" fontId="25" fillId="0" borderId="0" xfId="0" quotePrefix="1" applyNumberFormat="1" applyFont="1" applyAlignment="1">
      <alignment horizontal="right"/>
    </xf>
    <xf numFmtId="0" fontId="26" fillId="0" borderId="0" xfId="0" applyFont="1"/>
    <xf numFmtId="37" fontId="7" fillId="0" borderId="0" xfId="0" applyNumberFormat="1" applyFont="1" applyAlignment="1">
      <alignment horizontal="centerContinuous"/>
    </xf>
    <xf numFmtId="37" fontId="7" fillId="0" borderId="0" xfId="0" applyNumberFormat="1" applyFont="1" applyAlignment="1">
      <alignment horizontal="left"/>
    </xf>
    <xf numFmtId="37" fontId="7" fillId="0" borderId="0" xfId="0" quotePrefix="1" applyNumberFormat="1" applyFont="1" applyAlignment="1">
      <alignment horizontal="center"/>
    </xf>
    <xf numFmtId="37" fontId="27" fillId="0" borderId="0" xfId="0" quotePrefix="1" applyNumberFormat="1" applyFont="1" applyAlignment="1">
      <alignment horizontal="centerContinuous"/>
    </xf>
    <xf numFmtId="37" fontId="27" fillId="0" borderId="0" xfId="0" applyNumberFormat="1" applyFont="1" applyAlignment="1">
      <alignment horizontal="centerContinuous"/>
    </xf>
    <xf numFmtId="37" fontId="7" fillId="0" borderId="5" xfId="0" applyNumberFormat="1" applyFont="1" applyBorder="1" applyAlignment="1">
      <alignment horizontal="center"/>
    </xf>
    <xf numFmtId="37" fontId="7" fillId="0" borderId="13" xfId="0" quotePrefix="1" applyNumberFormat="1" applyFont="1" applyBorder="1" applyAlignment="1">
      <alignment horizontal="center"/>
    </xf>
    <xf numFmtId="37" fontId="4" fillId="0" borderId="1" xfId="0" applyNumberFormat="1" applyFont="1" applyBorder="1"/>
    <xf numFmtId="37" fontId="5" fillId="0" borderId="0" xfId="0" quotePrefix="1" applyNumberFormat="1" applyFont="1" applyAlignment="1">
      <alignment horizontal="center"/>
    </xf>
    <xf numFmtId="42" fontId="16" fillId="0" borderId="12" xfId="0" applyNumberFormat="1" applyFont="1" applyBorder="1" applyAlignment="1">
      <alignment horizontal="center"/>
    </xf>
    <xf numFmtId="42" fontId="5" fillId="0" borderId="0" xfId="6" applyNumberFormat="1"/>
    <xf numFmtId="42" fontId="7" fillId="0" borderId="12" xfId="6" applyNumberFormat="1" applyFont="1" applyBorder="1"/>
    <xf numFmtId="42" fontId="7" fillId="0" borderId="12" xfId="3" applyNumberFormat="1" applyFont="1" applyBorder="1"/>
    <xf numFmtId="41" fontId="7" fillId="0" borderId="4" xfId="0" quotePrefix="1" applyNumberFormat="1" applyFont="1" applyBorder="1" applyAlignment="1">
      <alignment horizontal="center"/>
    </xf>
    <xf numFmtId="41" fontId="7" fillId="0" borderId="4" xfId="0" applyNumberFormat="1" applyFont="1" applyBorder="1"/>
    <xf numFmtId="3" fontId="28" fillId="0" borderId="0" xfId="0" applyNumberFormat="1" applyFont="1"/>
    <xf numFmtId="41" fontId="7" fillId="0" borderId="1" xfId="0" applyNumberFormat="1" applyFont="1" applyBorder="1" applyAlignment="1">
      <alignment horizontal="right"/>
    </xf>
    <xf numFmtId="42" fontId="7" fillId="0" borderId="1" xfId="0" applyNumberFormat="1" applyFont="1" applyBorder="1"/>
    <xf numFmtId="42" fontId="7" fillId="0" borderId="6" xfId="0" applyNumberFormat="1" applyFont="1" applyBorder="1"/>
    <xf numFmtId="42" fontId="5" fillId="0" borderId="0" xfId="0" applyNumberFormat="1" applyFont="1"/>
    <xf numFmtId="42" fontId="5" fillId="0" borderId="0" xfId="0" quotePrefix="1" applyNumberFormat="1" applyFo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1" fontId="7" fillId="0" borderId="5" xfId="0" applyNumberFormat="1" applyFont="1" applyBorder="1"/>
    <xf numFmtId="41" fontId="0" fillId="0" borderId="0" xfId="0" applyNumberFormat="1"/>
    <xf numFmtId="41" fontId="5" fillId="0" borderId="2" xfId="0" applyNumberFormat="1" applyFont="1" applyBorder="1"/>
    <xf numFmtId="42" fontId="7" fillId="0" borderId="12" xfId="0" applyNumberFormat="1" applyFont="1" applyBorder="1"/>
    <xf numFmtId="42" fontId="7" fillId="0" borderId="0" xfId="0" applyNumberFormat="1" applyFont="1"/>
    <xf numFmtId="42" fontId="7" fillId="0" borderId="0" xfId="0" applyNumberFormat="1" applyFont="1" applyAlignment="1">
      <alignment horizontal="right"/>
    </xf>
    <xf numFmtId="41" fontId="4" fillId="0" borderId="0" xfId="0" applyNumberFormat="1" applyFont="1"/>
    <xf numFmtId="42" fontId="5" fillId="0" borderId="0" xfId="2" quotePrefix="1" applyNumberFormat="1" applyFont="1"/>
    <xf numFmtId="42" fontId="5" fillId="0" borderId="0" xfId="2" applyNumberFormat="1" applyFont="1" applyAlignment="1">
      <alignment horizontal="right"/>
    </xf>
    <xf numFmtId="42" fontId="7" fillId="0" borderId="12" xfId="2" applyNumberFormat="1" applyFont="1" applyBorder="1"/>
    <xf numFmtId="42" fontId="7" fillId="0" borderId="0" xfId="2" applyNumberFormat="1" applyFont="1" applyAlignment="1">
      <alignment horizontal="right"/>
    </xf>
    <xf numFmtId="3" fontId="0" fillId="0" borderId="0" xfId="6" applyNumberFormat="1" applyFont="1"/>
    <xf numFmtId="3" fontId="16" fillId="0" borderId="0" xfId="0" quotePrefix="1" applyNumberFormat="1" applyFont="1" applyAlignment="1">
      <alignment horizontal="left"/>
    </xf>
    <xf numFmtId="3" fontId="16" fillId="0" borderId="0" xfId="2" quotePrefix="1" applyNumberFormat="1" applyFont="1" applyAlignment="1">
      <alignment horizontal="left"/>
    </xf>
    <xf numFmtId="0" fontId="16" fillId="0" borderId="0" xfId="6" applyFont="1"/>
    <xf numFmtId="0" fontId="16" fillId="0" borderId="0" xfId="6" quotePrefix="1" applyFont="1" applyAlignment="1">
      <alignment horizontal="left"/>
    </xf>
    <xf numFmtId="3" fontId="11" fillId="0" borderId="0" xfId="0" applyNumberFormat="1" applyFont="1"/>
    <xf numFmtId="3" fontId="7" fillId="0" borderId="0" xfId="0" applyNumberFormat="1" applyFont="1" applyAlignment="1">
      <alignment horizontal="right" vertical="justify"/>
    </xf>
    <xf numFmtId="3" fontId="16" fillId="0" borderId="0" xfId="2" applyNumberFormat="1" applyFont="1" applyAlignment="1">
      <alignment horizontal="right"/>
    </xf>
    <xf numFmtId="3" fontId="10" fillId="0" borderId="0" xfId="0" applyNumberFormat="1" applyFont="1"/>
    <xf numFmtId="3" fontId="16" fillId="0" borderId="0" xfId="2" applyNumberFormat="1" applyFont="1"/>
    <xf numFmtId="42" fontId="5" fillId="0" borderId="0" xfId="6" applyNumberFormat="1" applyAlignment="1">
      <alignment horizontal="right"/>
    </xf>
    <xf numFmtId="164" fontId="5" fillId="0" borderId="0" xfId="0" quotePrefix="1" applyNumberFormat="1" applyFont="1" applyAlignment="1">
      <alignment horizontal="left"/>
    </xf>
    <xf numFmtId="41" fontId="7" fillId="0" borderId="8" xfId="6" applyNumberFormat="1" applyFont="1" applyBorder="1"/>
    <xf numFmtId="41" fontId="7" fillId="0" borderId="9" xfId="0" applyNumberFormat="1" applyFont="1" applyBorder="1"/>
    <xf numFmtId="42" fontId="7" fillId="0" borderId="10" xfId="0" applyNumberFormat="1" applyFont="1" applyBorder="1"/>
    <xf numFmtId="41" fontId="16" fillId="0" borderId="8" xfId="0" applyNumberFormat="1" applyFont="1" applyBorder="1"/>
    <xf numFmtId="37" fontId="33" fillId="0" borderId="0" xfId="0" applyNumberFormat="1" applyFo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7" fillId="0" borderId="0" xfId="0" quotePrefix="1" applyNumberFormat="1" applyFont="1" applyAlignment="1">
      <alignment horizontal="left"/>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xf numFmtId="37" fontId="28" fillId="0" borderId="0" xfId="0" applyNumberFormat="1" applyFont="1"/>
    <xf numFmtId="165" fontId="5" fillId="0" borderId="0" xfId="0" applyNumberFormat="1" applyFont="1"/>
    <xf numFmtId="37" fontId="34" fillId="0" borderId="0" xfId="0" applyNumberFormat="1" applyFo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2" fillId="0" borderId="1" xfId="0" applyNumberFormat="1" applyFont="1" applyBorder="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39" fontId="5" fillId="0" borderId="0" xfId="0" applyNumberFormat="1" applyFont="1"/>
    <xf numFmtId="169" fontId="5" fillId="0" borderId="0" xfId="0" applyNumberFormat="1" applyFont="1"/>
    <xf numFmtId="37" fontId="35" fillId="0" borderId="0" xfId="0" applyNumberFormat="1" applyFont="1"/>
    <xf numFmtId="37" fontId="15" fillId="0" borderId="0" xfId="0" applyNumberFormat="1" applyFont="1" applyAlignment="1">
      <alignment horizontal="right"/>
    </xf>
    <xf numFmtId="37" fontId="7" fillId="0" borderId="1" xfId="0" applyNumberFormat="1" applyFont="1" applyBorder="1" applyAlignment="1">
      <alignment horizontal="right"/>
    </xf>
    <xf numFmtId="164" fontId="5" fillId="0" borderId="0" xfId="0" applyNumberFormat="1" applyFont="1" applyProtection="1">
      <protection locked="0"/>
    </xf>
    <xf numFmtId="164" fontId="5" fillId="0" borderId="0" xfId="0" applyNumberFormat="1" applyFont="1" applyAlignment="1" applyProtection="1">
      <alignment horizontal="right"/>
      <protection locked="0"/>
    </xf>
    <xf numFmtId="165" fontId="15" fillId="0" borderId="0" xfId="0" applyNumberFormat="1" applyFont="1"/>
    <xf numFmtId="165" fontId="15" fillId="0" borderId="0" xfId="0" applyNumberFormat="1" applyFont="1" applyAlignment="1">
      <alignment horizontal="right"/>
    </xf>
    <xf numFmtId="3" fontId="0" fillId="0" borderId="0" xfId="0" applyNumberFormat="1"/>
    <xf numFmtId="0" fontId="7" fillId="0" borderId="0" xfId="0" quotePrefix="1" applyFont="1" applyAlignment="1">
      <alignment horizontal="right"/>
    </xf>
    <xf numFmtId="3" fontId="0" fillId="0" borderId="0" xfId="0" applyNumberFormat="1" applyAlignment="1">
      <alignment horizontal="centerContinuous"/>
    </xf>
    <xf numFmtId="3" fontId="7" fillId="0" borderId="2" xfId="0" applyNumberFormat="1" applyFont="1" applyBorder="1"/>
    <xf numFmtId="3" fontId="0" fillId="0" borderId="0" xfId="0" quotePrefix="1" applyNumberFormat="1" applyAlignment="1">
      <alignment horizontal="left"/>
    </xf>
    <xf numFmtId="37" fontId="10" fillId="0" borderId="0" xfId="0" applyNumberFormat="1" applyFont="1"/>
    <xf numFmtId="37" fontId="34" fillId="0" borderId="0" xfId="0" applyNumberFormat="1" applyFont="1" applyAlignment="1">
      <alignment horizontal="right"/>
    </xf>
    <xf numFmtId="37" fontId="40" fillId="0" borderId="0" xfId="0" quotePrefix="1" applyNumberFormat="1" applyFont="1" applyAlignment="1">
      <alignment horizontal="left"/>
    </xf>
    <xf numFmtId="37" fontId="41"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4" xfId="0" applyNumberFormat="1" applyFont="1" applyBorder="1"/>
    <xf numFmtId="42" fontId="16" fillId="0" borderId="0" xfId="0" applyNumberFormat="1" applyFont="1"/>
    <xf numFmtId="37" fontId="12" fillId="0" borderId="2" xfId="0" applyNumberFormat="1" applyFont="1" applyBorder="1"/>
    <xf numFmtId="0" fontId="34" fillId="0" borderId="0" xfId="0" quotePrefix="1" applyFont="1" applyAlignment="1">
      <alignment horizontal="left"/>
    </xf>
    <xf numFmtId="0" fontId="12" fillId="0" borderId="0" xfId="14" applyFont="1"/>
    <xf numFmtId="37" fontId="16" fillId="0" borderId="0" xfId="14" applyNumberFormat="1" applyFont="1" applyAlignment="1">
      <alignment horizontal="right"/>
    </xf>
    <xf numFmtId="37" fontId="12" fillId="0" borderId="0" xfId="14" applyNumberFormat="1" applyFont="1"/>
    <xf numFmtId="37" fontId="12" fillId="0" borderId="0" xfId="14" applyNumberFormat="1" applyFont="1" applyAlignment="1">
      <alignment horizontal="right"/>
    </xf>
    <xf numFmtId="0" fontId="12" fillId="0" borderId="0" xfId="14" applyFont="1" applyAlignment="1">
      <alignment horizontal="right"/>
    </xf>
    <xf numFmtId="0" fontId="5" fillId="0" borderId="0" xfId="14" applyFont="1"/>
    <xf numFmtId="0" fontId="5" fillId="0" borderId="0" xfId="14" applyFont="1" applyAlignment="1">
      <alignment horizontal="right"/>
    </xf>
    <xf numFmtId="4" fontId="16" fillId="0" borderId="0" xfId="0" applyNumberFormat="1" applyFont="1"/>
    <xf numFmtId="4" fontId="12" fillId="0" borderId="0" xfId="0" applyNumberFormat="1" applyFont="1"/>
    <xf numFmtId="170" fontId="16" fillId="0" borderId="0" xfId="15" quotePrefix="1" applyNumberFormat="1" applyFont="1" applyFill="1" applyAlignment="1">
      <alignment horizontal="right"/>
    </xf>
    <xf numFmtId="37" fontId="16" fillId="0" borderId="0" xfId="0" quotePrefix="1" applyNumberFormat="1" applyFont="1" applyAlignment="1">
      <alignment horizontal="center" wrapText="1"/>
    </xf>
    <xf numFmtId="170" fontId="16" fillId="0" borderId="0" xfId="15" quotePrefix="1" applyNumberFormat="1" applyFont="1" applyFill="1" applyAlignment="1">
      <alignment horizontal="center" wrapText="1"/>
    </xf>
    <xf numFmtId="4" fontId="44" fillId="0" borderId="0" xfId="0" applyNumberFormat="1" applyFont="1"/>
    <xf numFmtId="4" fontId="9" fillId="0" borderId="0" xfId="0" applyNumberFormat="1" applyFont="1"/>
    <xf numFmtId="37" fontId="9" fillId="0" borderId="0" xfId="0" applyNumberFormat="1" applyFont="1"/>
    <xf numFmtId="170" fontId="9" fillId="0" borderId="0" xfId="15" applyNumberFormat="1" applyFont="1" applyFill="1" applyAlignment="1"/>
    <xf numFmtId="4" fontId="9" fillId="0" borderId="0" xfId="0" quotePrefix="1" applyNumberFormat="1" applyFont="1" applyAlignment="1">
      <alignment horizontal="left"/>
    </xf>
    <xf numFmtId="41" fontId="9" fillId="0" borderId="0" xfId="0" applyNumberFormat="1" applyFont="1"/>
    <xf numFmtId="41" fontId="9" fillId="0" borderId="0" xfId="15" applyNumberFormat="1" applyFont="1" applyFill="1" applyAlignment="1"/>
    <xf numFmtId="0" fontId="9" fillId="0" borderId="0" xfId="0" applyFont="1"/>
    <xf numFmtId="4" fontId="9" fillId="0" borderId="0" xfId="0" applyNumberFormat="1" applyFont="1" applyAlignment="1">
      <alignment horizontal="right"/>
    </xf>
    <xf numFmtId="41" fontId="9" fillId="0" borderId="0" xfId="0" applyNumberFormat="1" applyFont="1" applyAlignment="1">
      <alignment horizontal="right"/>
    </xf>
    <xf numFmtId="41" fontId="9" fillId="0" borderId="0" xfId="15" quotePrefix="1" applyNumberFormat="1" applyFont="1" applyFill="1" applyAlignment="1">
      <alignment horizontal="center"/>
    </xf>
    <xf numFmtId="4" fontId="9" fillId="0" borderId="0" xfId="0" applyNumberFormat="1" applyFont="1" applyAlignment="1">
      <alignment horizontal="left"/>
    </xf>
    <xf numFmtId="41" fontId="9" fillId="0" borderId="0" xfId="0" applyNumberFormat="1" applyFont="1" applyAlignment="1">
      <alignment horizontal="center"/>
    </xf>
    <xf numFmtId="4" fontId="10" fillId="0" borderId="0" xfId="0" quotePrefix="1" applyNumberFormat="1" applyFont="1" applyAlignment="1">
      <alignment horizontal="left"/>
    </xf>
    <xf numFmtId="4" fontId="10" fillId="0" borderId="0" xfId="0" applyNumberFormat="1" applyFont="1" applyAlignment="1">
      <alignment horizontal="right"/>
    </xf>
    <xf numFmtId="41" fontId="10" fillId="0" borderId="9" xfId="0" applyNumberFormat="1" applyFont="1" applyBorder="1"/>
    <xf numFmtId="41" fontId="10" fillId="0" borderId="0" xfId="0" applyNumberFormat="1" applyFont="1" applyAlignment="1">
      <alignment horizontal="right"/>
    </xf>
    <xf numFmtId="41" fontId="9" fillId="0" borderId="0" xfId="0" quotePrefix="1" applyNumberFormat="1" applyFont="1" applyAlignment="1">
      <alignment horizontal="center"/>
    </xf>
    <xf numFmtId="0" fontId="10" fillId="0" borderId="0" xfId="0" applyFont="1"/>
    <xf numFmtId="4" fontId="10" fillId="0" borderId="0" xfId="0" applyNumberFormat="1" applyFont="1"/>
    <xf numFmtId="41" fontId="10" fillId="0" borderId="11" xfId="0" applyNumberFormat="1" applyFont="1" applyBorder="1"/>
    <xf numFmtId="170" fontId="5" fillId="0" borderId="0" xfId="15" applyNumberFormat="1" applyFont="1" applyFill="1" applyAlignment="1"/>
    <xf numFmtId="3" fontId="14" fillId="0" borderId="0" xfId="0" quotePrefix="1" applyNumberFormat="1" applyFont="1" applyAlignment="1">
      <alignment horizontal="right" vertical="justify"/>
    </xf>
    <xf numFmtId="164" fontId="5" fillId="0" borderId="0" xfId="17" applyNumberFormat="1" applyProtection="1">
      <protection locked="0"/>
    </xf>
    <xf numFmtId="164" fontId="5" fillId="0" borderId="0" xfId="23" applyNumberFormat="1" applyProtection="1">
      <protection locked="0"/>
    </xf>
    <xf numFmtId="164" fontId="5" fillId="0" borderId="0" xfId="5479" applyNumberFormat="1" applyProtection="1">
      <protection locked="0"/>
    </xf>
    <xf numFmtId="164" fontId="5" fillId="0" borderId="0" xfId="5494" applyNumberFormat="1" applyProtection="1">
      <protection locked="0"/>
    </xf>
    <xf numFmtId="164" fontId="5" fillId="0" borderId="0" xfId="5489" applyNumberFormat="1" applyProtection="1">
      <protection locked="0"/>
    </xf>
    <xf numFmtId="164" fontId="5" fillId="0" borderId="0" xfId="5473" applyNumberFormat="1" applyProtection="1">
      <protection locked="0"/>
    </xf>
    <xf numFmtId="164" fontId="5" fillId="0" borderId="0" xfId="5483" applyNumberFormat="1" applyProtection="1">
      <protection locked="0"/>
    </xf>
    <xf numFmtId="164" fontId="5" fillId="0" borderId="0" xfId="5487" applyNumberFormat="1" applyProtection="1">
      <protection locked="0"/>
    </xf>
    <xf numFmtId="164" fontId="5" fillId="0" borderId="0" xfId="5488" applyNumberFormat="1" applyProtection="1">
      <protection locked="0"/>
    </xf>
    <xf numFmtId="164" fontId="5" fillId="0" borderId="0" xfId="5475" applyNumberFormat="1" applyProtection="1">
      <protection locked="0"/>
    </xf>
    <xf numFmtId="164" fontId="5" fillId="0" borderId="0" xfId="5502" applyNumberFormat="1" applyProtection="1">
      <protection locked="0"/>
    </xf>
    <xf numFmtId="164" fontId="5" fillId="0" borderId="0" xfId="5503" applyNumberFormat="1" applyProtection="1">
      <protection locked="0"/>
    </xf>
    <xf numFmtId="164" fontId="5" fillId="0" borderId="0" xfId="5482" applyNumberFormat="1" applyProtection="1">
      <protection locked="0"/>
    </xf>
    <xf numFmtId="164" fontId="5" fillId="0" borderId="0" xfId="5484" applyNumberFormat="1" applyProtection="1">
      <protection locked="0"/>
    </xf>
    <xf numFmtId="164" fontId="5" fillId="0" borderId="0" xfId="5500" applyNumberFormat="1" applyProtection="1">
      <protection locked="0"/>
    </xf>
    <xf numFmtId="42" fontId="7" fillId="0" borderId="0" xfId="3" applyNumberFormat="1" applyFont="1"/>
    <xf numFmtId="0" fontId="4" fillId="0" borderId="0" xfId="0" applyFont="1" applyAlignment="1">
      <alignment horizontal="centerContinuous"/>
    </xf>
    <xf numFmtId="0" fontId="21" fillId="0" borderId="0" xfId="0" applyFont="1" applyAlignment="1">
      <alignment horizontal="centerContinuous"/>
    </xf>
    <xf numFmtId="37" fontId="4" fillId="0" borderId="0" xfId="0" applyNumberFormat="1" applyFont="1" applyAlignment="1">
      <alignment horizontal="centerContinuous"/>
    </xf>
    <xf numFmtId="0" fontId="21" fillId="0" borderId="35" xfId="0" applyFont="1" applyBorder="1" applyAlignment="1">
      <alignment horizontal="centerContinuous"/>
    </xf>
    <xf numFmtId="0" fontId="4" fillId="0" borderId="2" xfId="0" applyFont="1" applyBorder="1" applyAlignment="1">
      <alignment horizontal="centerContinuous"/>
    </xf>
    <xf numFmtId="37" fontId="16" fillId="0" borderId="36" xfId="0" applyNumberFormat="1" applyFont="1" applyBorder="1"/>
    <xf numFmtId="0" fontId="21" fillId="0" borderId="36" xfId="0" applyFont="1" applyBorder="1" applyAlignment="1">
      <alignment horizontal="centerContinuous"/>
    </xf>
    <xf numFmtId="0" fontId="21" fillId="0" borderId="2" xfId="0" applyFont="1" applyBorder="1"/>
    <xf numFmtId="0" fontId="4" fillId="0" borderId="2" xfId="0" applyFont="1" applyBorder="1"/>
    <xf numFmtId="0" fontId="21" fillId="0" borderId="0" xfId="0" applyFont="1"/>
    <xf numFmtId="37" fontId="26" fillId="0" borderId="0" xfId="0" applyNumberFormat="1" applyFont="1"/>
    <xf numFmtId="0" fontId="26" fillId="0" borderId="14" xfId="0" applyFont="1" applyBorder="1"/>
    <xf numFmtId="37" fontId="4" fillId="0" borderId="0" xfId="0" applyNumberFormat="1" applyFont="1" applyAlignment="1">
      <alignment horizontal="left"/>
    </xf>
    <xf numFmtId="0" fontId="26" fillId="0" borderId="9" xfId="0" applyFont="1" applyBorder="1"/>
    <xf numFmtId="0" fontId="83" fillId="0" borderId="0" xfId="0" applyFont="1"/>
    <xf numFmtId="0" fontId="26" fillId="0" borderId="1" xfId="0" applyFont="1" applyBorder="1"/>
    <xf numFmtId="0" fontId="26" fillId="0" borderId="11" xfId="0" quotePrefix="1" applyFont="1" applyBorder="1" applyAlignment="1">
      <alignment horizontal="left"/>
    </xf>
    <xf numFmtId="0" fontId="26" fillId="0" borderId="11" xfId="0" applyFont="1" applyBorder="1"/>
    <xf numFmtId="0" fontId="26" fillId="0" borderId="1" xfId="0" quotePrefix="1" applyFont="1" applyBorder="1" applyAlignment="1">
      <alignment horizontal="left"/>
    </xf>
    <xf numFmtId="0" fontId="26" fillId="0" borderId="8" xfId="0" applyFont="1" applyBorder="1"/>
    <xf numFmtId="0" fontId="26" fillId="0" borderId="4" xfId="0" applyFont="1" applyBorder="1"/>
    <xf numFmtId="0" fontId="26" fillId="0" borderId="5" xfId="0" applyFont="1" applyBorder="1"/>
    <xf numFmtId="0" fontId="83" fillId="0" borderId="5" xfId="0" applyFont="1" applyBorder="1"/>
    <xf numFmtId="0" fontId="84" fillId="0" borderId="0" xfId="871" applyNumberFormat="1" applyFont="1" applyAlignment="1" applyProtection="1"/>
    <xf numFmtId="41" fontId="7" fillId="0" borderId="9" xfId="6" applyNumberFormat="1" applyFont="1" applyBorder="1"/>
    <xf numFmtId="0" fontId="21" fillId="0" borderId="0" xfId="870" applyFont="1" applyAlignment="1">
      <alignment horizontal="centerContinuous"/>
    </xf>
    <xf numFmtId="0" fontId="4" fillId="0" borderId="0" xfId="870" applyFont="1" applyAlignment="1">
      <alignment horizontal="centerContinuous"/>
    </xf>
    <xf numFmtId="0" fontId="21" fillId="0" borderId="0" xfId="870" applyFont="1" applyAlignment="1">
      <alignment horizontal="right"/>
    </xf>
    <xf numFmtId="0" fontId="5" fillId="0" borderId="0" xfId="5486" applyFont="1"/>
    <xf numFmtId="41" fontId="5" fillId="0" borderId="0" xfId="3" applyNumberFormat="1" applyFont="1" applyAlignment="1">
      <alignment vertical="center"/>
    </xf>
    <xf numFmtId="41" fontId="5" fillId="0" borderId="0" xfId="3" applyNumberFormat="1" applyFont="1" applyAlignment="1">
      <alignment horizontal="left" vertical="center"/>
    </xf>
    <xf numFmtId="41" fontId="7" fillId="0" borderId="4" xfId="3" applyNumberFormat="1" applyFont="1" applyBorder="1"/>
    <xf numFmtId="3" fontId="7" fillId="0" borderId="0" xfId="0" applyNumberFormat="1" applyFont="1" applyAlignment="1">
      <alignment horizontal="left"/>
    </xf>
    <xf numFmtId="42" fontId="7" fillId="0" borderId="37" xfId="0" applyNumberFormat="1" applyFont="1" applyBorder="1"/>
    <xf numFmtId="42" fontId="7" fillId="0" borderId="38" xfId="0" applyNumberFormat="1" applyFont="1" applyBorder="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3" fillId="0" borderId="0" xfId="6" applyFont="1"/>
    <xf numFmtId="0" fontId="86" fillId="0" borderId="0" xfId="6" applyFont="1"/>
    <xf numFmtId="0" fontId="87" fillId="0" borderId="0" xfId="6" applyFont="1"/>
    <xf numFmtId="0" fontId="88" fillId="0" borderId="0" xfId="6" applyFont="1"/>
    <xf numFmtId="0" fontId="89" fillId="0" borderId="0" xfId="6" applyFont="1" applyAlignment="1">
      <alignment horizontal="left" indent="1"/>
    </xf>
    <xf numFmtId="0" fontId="21" fillId="0" borderId="0" xfId="6" applyFont="1"/>
    <xf numFmtId="0" fontId="16" fillId="0" borderId="0" xfId="5505" quotePrefix="1" applyFont="1" applyAlignment="1">
      <alignment horizontal="left"/>
    </xf>
    <xf numFmtId="0" fontId="5" fillId="0" borderId="0" xfId="5505" applyFont="1"/>
    <xf numFmtId="0" fontId="87" fillId="0" borderId="0" xfId="5505" applyFont="1"/>
    <xf numFmtId="0" fontId="86" fillId="0" borderId="0" xfId="5505" applyFont="1"/>
    <xf numFmtId="0" fontId="4" fillId="0" borderId="0" xfId="5505" applyFont="1"/>
    <xf numFmtId="0" fontId="5" fillId="0" borderId="0" xfId="5505" quotePrefix="1" applyFont="1" applyAlignment="1">
      <alignment horizontal="left"/>
    </xf>
    <xf numFmtId="0" fontId="21" fillId="0" borderId="39" xfId="5505" quotePrefix="1" applyFont="1" applyBorder="1" applyAlignment="1">
      <alignment horizontal="center"/>
    </xf>
    <xf numFmtId="0" fontId="4" fillId="0" borderId="40" xfId="6" applyFont="1" applyBorder="1"/>
    <xf numFmtId="164" fontId="4" fillId="0" borderId="0" xfId="6" applyNumberFormat="1" applyFont="1"/>
    <xf numFmtId="173" fontId="4" fillId="0" borderId="0" xfId="6" applyNumberFormat="1" applyFont="1"/>
    <xf numFmtId="0" fontId="4" fillId="0" borderId="1" xfId="6" applyFont="1" applyBorder="1"/>
    <xf numFmtId="0" fontId="21" fillId="0" borderId="0" xfId="6" quotePrefix="1" applyFont="1" applyAlignment="1">
      <alignment horizontal="center"/>
    </xf>
    <xf numFmtId="0" fontId="21" fillId="0" borderId="0" xfId="6" applyFont="1" applyAlignment="1">
      <alignment horizontal="center"/>
    </xf>
    <xf numFmtId="0" fontId="21" fillId="0" borderId="14" xfId="6" applyFont="1" applyBorder="1" applyAlignment="1">
      <alignment horizontal="center"/>
    </xf>
    <xf numFmtId="42" fontId="21" fillId="0" borderId="0" xfId="6" applyNumberFormat="1" applyFont="1" applyAlignment="1">
      <alignment horizontal="center"/>
    </xf>
    <xf numFmtId="0" fontId="90" fillId="0" borderId="0" xfId="6" applyFont="1"/>
    <xf numFmtId="41" fontId="21" fillId="0" borderId="0" xfId="6" applyNumberFormat="1" applyFont="1" applyAlignment="1">
      <alignment horizontal="center"/>
    </xf>
    <xf numFmtId="3" fontId="4" fillId="0" borderId="0" xfId="6" applyNumberFormat="1" applyFont="1" applyAlignment="1">
      <alignment horizontal="right"/>
    </xf>
    <xf numFmtId="41" fontId="4" fillId="0" borderId="0" xfId="6" applyNumberFormat="1" applyFont="1" applyAlignment="1">
      <alignment horizontal="right"/>
    </xf>
    <xf numFmtId="41" fontId="4" fillId="0" borderId="0" xfId="6" applyNumberFormat="1" applyFont="1" applyAlignment="1">
      <alignment horizontal="center"/>
    </xf>
    <xf numFmtId="164" fontId="21" fillId="0" borderId="0" xfId="6" applyNumberFormat="1" applyFont="1"/>
    <xf numFmtId="41" fontId="61" fillId="0" borderId="9" xfId="6" applyNumberFormat="1" applyFont="1" applyBorder="1" applyAlignment="1">
      <alignment horizontal="right"/>
    </xf>
    <xf numFmtId="3" fontId="21" fillId="0" borderId="0" xfId="6" applyNumberFormat="1" applyFont="1"/>
    <xf numFmtId="41" fontId="4" fillId="0" borderId="0" xfId="6" applyNumberFormat="1" applyFont="1"/>
    <xf numFmtId="0" fontId="4" fillId="0" borderId="0" xfId="6" applyFont="1" applyAlignment="1">
      <alignment horizontal="right"/>
    </xf>
    <xf numFmtId="41" fontId="80" fillId="0" borderId="0" xfId="6" applyNumberFormat="1" applyFont="1" applyAlignment="1">
      <alignment horizontal="right"/>
    </xf>
    <xf numFmtId="3" fontId="26" fillId="0" borderId="0" xfId="6" applyNumberFormat="1" applyFont="1"/>
    <xf numFmtId="37" fontId="21" fillId="0" borderId="0" xfId="6" applyNumberFormat="1" applyFont="1" applyAlignment="1">
      <alignment horizontal="right"/>
    </xf>
    <xf numFmtId="41" fontId="21" fillId="0" borderId="9" xfId="6" applyNumberFormat="1" applyFont="1" applyBorder="1" applyAlignment="1">
      <alignment horizontal="right"/>
    </xf>
    <xf numFmtId="3" fontId="90" fillId="0" borderId="0" xfId="6" applyNumberFormat="1" applyFont="1"/>
    <xf numFmtId="3" fontId="86" fillId="0" borderId="0" xfId="6" applyNumberFormat="1" applyFont="1"/>
    <xf numFmtId="0" fontId="91" fillId="0" borderId="0" xfId="6" applyFont="1"/>
    <xf numFmtId="42" fontId="21" fillId="0" borderId="10" xfId="6" applyNumberFormat="1" applyFont="1" applyBorder="1" applyAlignment="1">
      <alignment horizontal="right"/>
    </xf>
    <xf numFmtId="0" fontId="92" fillId="0" borderId="0" xfId="6" applyFont="1"/>
    <xf numFmtId="41" fontId="92" fillId="0" borderId="0" xfId="6" applyNumberFormat="1" applyFont="1"/>
    <xf numFmtId="0" fontId="4" fillId="0" borderId="0" xfId="6" applyFont="1" applyAlignment="1">
      <alignment horizontal="center"/>
    </xf>
    <xf numFmtId="0" fontId="4" fillId="0" borderId="0" xfId="6" quotePrefix="1" applyFont="1"/>
    <xf numFmtId="41" fontId="21" fillId="0" borderId="14" xfId="6" applyNumberFormat="1" applyFont="1" applyBorder="1" applyAlignment="1">
      <alignment horizontal="center"/>
    </xf>
    <xf numFmtId="42" fontId="21" fillId="0" borderId="10" xfId="6" applyNumberFormat="1" applyFont="1" applyBorder="1"/>
    <xf numFmtId="173" fontId="26" fillId="0" borderId="0" xfId="6" applyNumberFormat="1" applyFont="1"/>
    <xf numFmtId="173" fontId="88" fillId="0" borderId="0" xfId="6" applyNumberFormat="1" applyFont="1"/>
    <xf numFmtId="0" fontId="93" fillId="0" borderId="0" xfId="6" applyFont="1"/>
    <xf numFmtId="173" fontId="93" fillId="0" borderId="0" xfId="6" applyNumberFormat="1" applyFont="1"/>
    <xf numFmtId="0" fontId="21" fillId="0" borderId="0" xfId="6" quotePrefix="1" applyFont="1" applyAlignment="1">
      <alignment horizontal="left"/>
    </xf>
    <xf numFmtId="3" fontId="21" fillId="0" borderId="0" xfId="6" applyNumberFormat="1" applyFont="1" applyAlignment="1">
      <alignment horizontal="right"/>
    </xf>
    <xf numFmtId="0" fontId="4" fillId="0" borderId="0" xfId="6" quotePrefix="1" applyFont="1" applyAlignment="1">
      <alignment horizontal="left"/>
    </xf>
    <xf numFmtId="41" fontId="4" fillId="0" borderId="0" xfId="6" quotePrefix="1" applyNumberFormat="1" applyFont="1"/>
    <xf numFmtId="3" fontId="4" fillId="0" borderId="0" xfId="5" applyNumberFormat="1" applyFont="1" applyAlignment="1">
      <alignment horizontal="right"/>
    </xf>
    <xf numFmtId="41" fontId="21" fillId="0" borderId="11" xfId="6" applyNumberFormat="1" applyFont="1" applyBorder="1" applyAlignment="1">
      <alignment horizontal="right"/>
    </xf>
    <xf numFmtId="37" fontId="4" fillId="0" borderId="0" xfId="5" applyNumberFormat="1" applyFont="1"/>
    <xf numFmtId="0" fontId="94" fillId="0" borderId="0" xfId="6" applyFont="1"/>
    <xf numFmtId="41" fontId="21" fillId="0" borderId="0" xfId="6" applyNumberFormat="1" applyFont="1"/>
    <xf numFmtId="0" fontId="19" fillId="0" borderId="0" xfId="6" applyFont="1"/>
    <xf numFmtId="49" fontId="95" fillId="0" borderId="0" xfId="6" applyNumberFormat="1" applyFont="1"/>
    <xf numFmtId="49" fontId="4" fillId="0" borderId="0" xfId="5" applyNumberFormat="1" applyFont="1"/>
    <xf numFmtId="49" fontId="4" fillId="0" borderId="0" xfId="5" quotePrefix="1" applyNumberFormat="1" applyFont="1"/>
    <xf numFmtId="0" fontId="95" fillId="0" borderId="0" xfId="6" applyFont="1"/>
    <xf numFmtId="0" fontId="95" fillId="0" borderId="0" xfId="6" quotePrefix="1" applyFont="1"/>
    <xf numFmtId="0" fontId="4" fillId="0" borderId="0" xfId="5" quotePrefix="1" applyFont="1"/>
    <xf numFmtId="0" fontId="43" fillId="0" borderId="0" xfId="5" applyFont="1"/>
    <xf numFmtId="0" fontId="4" fillId="0" borderId="0" xfId="5" applyFont="1"/>
    <xf numFmtId="0" fontId="86" fillId="0" borderId="0" xfId="5" applyFont="1"/>
    <xf numFmtId="0" fontId="7" fillId="0" borderId="0" xfId="5" applyFont="1"/>
    <xf numFmtId="0" fontId="5" fillId="0" borderId="0" xfId="5" applyAlignment="1">
      <alignment horizontal="left"/>
    </xf>
    <xf numFmtId="0" fontId="87" fillId="0" borderId="0" xfId="5" applyFont="1"/>
    <xf numFmtId="0" fontId="88" fillId="0" borderId="0" xfId="5" applyFont="1"/>
    <xf numFmtId="0" fontId="89" fillId="0" borderId="0" xfId="5" applyFont="1" applyAlignment="1">
      <alignment horizontal="left" indent="1"/>
    </xf>
    <xf numFmtId="0" fontId="5" fillId="0" borderId="0" xfId="5"/>
    <xf numFmtId="0" fontId="21" fillId="0" borderId="0" xfId="5" applyFont="1"/>
    <xf numFmtId="0" fontId="16" fillId="0" borderId="0" xfId="5" quotePrefix="1" applyFont="1" applyAlignment="1">
      <alignment horizontal="left"/>
    </xf>
    <xf numFmtId="0" fontId="5" fillId="0" borderId="0" xfId="5" quotePrefix="1" applyAlignment="1">
      <alignment horizontal="left"/>
    </xf>
    <xf numFmtId="0" fontId="21" fillId="0" borderId="39" xfId="5" quotePrefix="1" applyFont="1" applyBorder="1" applyAlignment="1">
      <alignment horizontal="center"/>
    </xf>
    <xf numFmtId="0" fontId="4" fillId="0" borderId="40" xfId="5" applyFont="1" applyBorder="1"/>
    <xf numFmtId="164" fontId="4" fillId="0" borderId="0" xfId="5" applyNumberFormat="1" applyFont="1"/>
    <xf numFmtId="173" fontId="4" fillId="0" borderId="0" xfId="5" applyNumberFormat="1" applyFont="1"/>
    <xf numFmtId="0" fontId="4" fillId="0" borderId="1" xfId="5" applyFont="1" applyBorder="1"/>
    <xf numFmtId="0" fontId="21" fillId="0" borderId="0" xfId="5" quotePrefix="1" applyFont="1" applyAlignment="1">
      <alignment horizontal="center"/>
    </xf>
    <xf numFmtId="0" fontId="21" fillId="0" borderId="0" xfId="5" applyFont="1" applyAlignment="1">
      <alignment horizontal="center"/>
    </xf>
    <xf numFmtId="0" fontId="21" fillId="0" borderId="14" xfId="5" applyFont="1" applyBorder="1" applyAlignment="1">
      <alignment horizontal="center"/>
    </xf>
    <xf numFmtId="0" fontId="21" fillId="0" borderId="0" xfId="5" applyFont="1" applyAlignment="1">
      <alignment horizontal="left"/>
    </xf>
    <xf numFmtId="3" fontId="21" fillId="0" borderId="0" xfId="5" applyNumberFormat="1" applyFont="1" applyAlignment="1">
      <alignment horizontal="center"/>
    </xf>
    <xf numFmtId="42" fontId="21" fillId="0" borderId="0" xfId="5" applyNumberFormat="1" applyFont="1" applyAlignment="1">
      <alignment horizontal="center"/>
    </xf>
    <xf numFmtId="37" fontId="21" fillId="0" borderId="0" xfId="5" applyNumberFormat="1" applyFont="1" applyAlignment="1">
      <alignment horizontal="center"/>
    </xf>
    <xf numFmtId="0" fontId="90" fillId="0" borderId="0" xfId="5" applyFont="1"/>
    <xf numFmtId="41" fontId="21" fillId="0" borderId="0" xfId="5" applyNumberFormat="1" applyFont="1" applyAlignment="1">
      <alignment horizontal="center"/>
    </xf>
    <xf numFmtId="41" fontId="4" fillId="0" borderId="0" xfId="5" applyNumberFormat="1" applyFont="1" applyAlignment="1">
      <alignment horizontal="right"/>
    </xf>
    <xf numFmtId="0" fontId="26" fillId="0" borderId="0" xfId="5" applyFont="1"/>
    <xf numFmtId="164" fontId="21" fillId="0" borderId="0" xfId="5" applyNumberFormat="1" applyFont="1"/>
    <xf numFmtId="41" fontId="61" fillId="0" borderId="9" xfId="5" applyNumberFormat="1" applyFont="1" applyBorder="1" applyAlignment="1">
      <alignment horizontal="right"/>
    </xf>
    <xf numFmtId="0" fontId="61" fillId="0" borderId="0" xfId="5" applyFont="1"/>
    <xf numFmtId="41" fontId="21" fillId="0" borderId="9" xfId="5" applyNumberFormat="1" applyFont="1" applyBorder="1" applyAlignment="1">
      <alignment horizontal="right"/>
    </xf>
    <xf numFmtId="3" fontId="21" fillId="0" borderId="0" xfId="5" applyNumberFormat="1" applyFont="1"/>
    <xf numFmtId="41" fontId="4" fillId="0" borderId="0" xfId="5" applyNumberFormat="1" applyFont="1"/>
    <xf numFmtId="0" fontId="4" fillId="0" borderId="0" xfId="5" applyFont="1" applyAlignment="1">
      <alignment horizontal="right"/>
    </xf>
    <xf numFmtId="41" fontId="78" fillId="0" borderId="0" xfId="5" applyNumberFormat="1" applyFont="1"/>
    <xf numFmtId="41" fontId="4" fillId="0" borderId="0" xfId="5" applyNumberFormat="1" applyFont="1" applyAlignment="1">
      <alignment horizontal="center"/>
    </xf>
    <xf numFmtId="173" fontId="4" fillId="0" borderId="0" xfId="5" applyNumberFormat="1" applyFont="1" applyAlignment="1">
      <alignment horizontal="center"/>
    </xf>
    <xf numFmtId="41" fontId="80" fillId="0" borderId="0" xfId="5" applyNumberFormat="1" applyFont="1" applyAlignment="1">
      <alignment horizontal="right"/>
    </xf>
    <xf numFmtId="3" fontId="4" fillId="0" borderId="0" xfId="5" applyNumberFormat="1" applyFont="1"/>
    <xf numFmtId="3" fontId="26" fillId="0" borderId="0" xfId="5" applyNumberFormat="1" applyFont="1"/>
    <xf numFmtId="37" fontId="21" fillId="0" borderId="0" xfId="5" applyNumberFormat="1" applyFont="1" applyAlignment="1">
      <alignment horizontal="right"/>
    </xf>
    <xf numFmtId="37" fontId="61" fillId="0" borderId="0" xfId="5" applyNumberFormat="1" applyFont="1" applyAlignment="1">
      <alignment horizontal="right"/>
    </xf>
    <xf numFmtId="3" fontId="90" fillId="0" borderId="0" xfId="5" applyNumberFormat="1" applyFont="1"/>
    <xf numFmtId="3" fontId="86" fillId="0" borderId="0" xfId="5" applyNumberFormat="1" applyFont="1"/>
    <xf numFmtId="0" fontId="91" fillId="0" borderId="0" xfId="5" applyFont="1"/>
    <xf numFmtId="42" fontId="21" fillId="0" borderId="10" xfId="5" applyNumberFormat="1" applyFont="1" applyBorder="1" applyAlignment="1">
      <alignment horizontal="right"/>
    </xf>
    <xf numFmtId="5" fontId="21" fillId="0" borderId="0" xfId="5" applyNumberFormat="1" applyFont="1" applyAlignment="1">
      <alignment horizontal="center"/>
    </xf>
    <xf numFmtId="42" fontId="21" fillId="0" borderId="0" xfId="5" applyNumberFormat="1" applyFont="1" applyAlignment="1">
      <alignment horizontal="right"/>
    </xf>
    <xf numFmtId="0" fontId="92" fillId="0" borderId="0" xfId="5" applyFont="1"/>
    <xf numFmtId="41" fontId="92" fillId="0" borderId="0" xfId="5" applyNumberFormat="1" applyFont="1"/>
    <xf numFmtId="0" fontId="4" fillId="0" borderId="0" xfId="5" applyFont="1" applyAlignment="1">
      <alignment horizontal="center"/>
    </xf>
    <xf numFmtId="173" fontId="88" fillId="0" borderId="0" xfId="5" applyNumberFormat="1" applyFont="1"/>
    <xf numFmtId="0" fontId="93" fillId="0" borderId="0" xfId="5" applyFont="1"/>
    <xf numFmtId="173" fontId="93" fillId="0" borderId="0" xfId="5" applyNumberFormat="1" applyFont="1"/>
    <xf numFmtId="0" fontId="4" fillId="0" borderId="0" xfId="0" quotePrefix="1" applyFont="1" applyAlignment="1">
      <alignment horizontal="left"/>
    </xf>
    <xf numFmtId="3" fontId="7" fillId="0" borderId="0" xfId="871" quotePrefix="1" applyNumberFormat="1" applyFont="1" applyAlignment="1" applyProtection="1">
      <alignment horizontal="left"/>
    </xf>
    <xf numFmtId="3" fontId="7" fillId="0" borderId="0" xfId="871" applyNumberFormat="1" applyFont="1" applyAlignment="1" applyProtection="1"/>
    <xf numFmtId="41" fontId="16" fillId="0" borderId="0" xfId="3" applyNumberFormat="1" applyFont="1"/>
    <xf numFmtId="41" fontId="4" fillId="0" borderId="0" xfId="3" applyNumberFormat="1" applyFont="1"/>
    <xf numFmtId="41" fontId="16" fillId="0" borderId="0" xfId="3" applyNumberFormat="1" applyFont="1" applyAlignment="1">
      <alignment horizontal="right"/>
    </xf>
    <xf numFmtId="41" fontId="10" fillId="0" borderId="0" xfId="3" applyNumberFormat="1" applyFont="1" applyAlignment="1">
      <alignment horizontal="right"/>
    </xf>
    <xf numFmtId="41" fontId="16" fillId="0" borderId="0" xfId="3" quotePrefix="1" applyNumberFormat="1" applyFont="1" applyAlignment="1">
      <alignment horizontal="left"/>
    </xf>
    <xf numFmtId="42" fontId="5" fillId="0" borderId="0" xfId="3" applyNumberFormat="1" applyFont="1" applyAlignment="1">
      <alignment horizontal="center"/>
    </xf>
    <xf numFmtId="41" fontId="5" fillId="0" borderId="5" xfId="3" applyNumberFormat="1" applyFont="1" applyBorder="1" applyAlignment="1">
      <alignment horizontal="center"/>
    </xf>
    <xf numFmtId="41" fontId="7" fillId="0" borderId="0" xfId="3" quotePrefix="1" applyNumberFormat="1" applyFont="1" applyAlignment="1">
      <alignment horizontal="left"/>
    </xf>
    <xf numFmtId="41" fontId="7" fillId="0" borderId="9" xfId="3" applyNumberFormat="1" applyFont="1" applyBorder="1"/>
    <xf numFmtId="41" fontId="29" fillId="0" borderId="0" xfId="3" applyNumberFormat="1" applyFont="1"/>
    <xf numFmtId="41" fontId="7" fillId="0" borderId="5" xfId="3" applyNumberFormat="1" applyFont="1" applyBorder="1"/>
    <xf numFmtId="3" fontId="7" fillId="0" borderId="0" xfId="871" applyNumberFormat="1" applyFont="1" applyFill="1" applyAlignment="1" applyProtection="1"/>
    <xf numFmtId="41" fontId="5" fillId="0" borderId="0" xfId="3" applyNumberFormat="1" applyFont="1" applyAlignment="1">
      <alignment horizontal="left"/>
    </xf>
    <xf numFmtId="42" fontId="12" fillId="0" borderId="0" xfId="0" applyNumberFormat="1" applyFont="1"/>
    <xf numFmtId="41" fontId="103" fillId="0" borderId="9" xfId="6" applyNumberFormat="1" applyFont="1" applyBorder="1" applyAlignment="1">
      <alignment horizontal="right"/>
    </xf>
    <xf numFmtId="0" fontId="0" fillId="0" borderId="0" xfId="0" applyAlignment="1">
      <alignment horizontal="right"/>
    </xf>
    <xf numFmtId="41" fontId="104" fillId="0" borderId="9" xfId="6" applyNumberFormat="1" applyFont="1" applyBorder="1" applyAlignment="1">
      <alignment horizontal="right"/>
    </xf>
    <xf numFmtId="0" fontId="105" fillId="0" borderId="0" xfId="0" applyFont="1"/>
    <xf numFmtId="173" fontId="0" fillId="0" borderId="0" xfId="0" applyNumberFormat="1"/>
    <xf numFmtId="0" fontId="21" fillId="0" borderId="44" xfId="0" applyFont="1" applyBorder="1" applyAlignment="1">
      <alignment horizontal="center"/>
    </xf>
    <xf numFmtId="0" fontId="21" fillId="0" borderId="0" xfId="0" applyFont="1" applyAlignment="1">
      <alignment horizontal="center"/>
    </xf>
    <xf numFmtId="0" fontId="21" fillId="0" borderId="52" xfId="0" applyFont="1" applyBorder="1" applyAlignment="1">
      <alignment horizontal="center"/>
    </xf>
    <xf numFmtId="37" fontId="106" fillId="0" borderId="0" xfId="0" applyNumberFormat="1" applyFont="1"/>
    <xf numFmtId="41" fontId="7" fillId="0" borderId="52" xfId="0" applyNumberFormat="1" applyFont="1" applyBorder="1"/>
    <xf numFmtId="175" fontId="7" fillId="0" borderId="12" xfId="0" applyNumberFormat="1" applyFont="1" applyBorder="1" applyAlignment="1">
      <alignment horizontal="right"/>
    </xf>
    <xf numFmtId="42" fontId="7" fillId="0" borderId="0" xfId="6" applyNumberFormat="1" applyFont="1"/>
    <xf numFmtId="170" fontId="12" fillId="0" borderId="0" xfId="15" applyNumberFormat="1" applyFont="1" applyFill="1" applyAlignment="1"/>
    <xf numFmtId="4" fontId="16" fillId="0" borderId="0" xfId="0" quotePrefix="1" applyNumberFormat="1" applyFont="1" applyAlignment="1">
      <alignment horizontal="left"/>
    </xf>
    <xf numFmtId="37" fontId="16" fillId="0" borderId="52" xfId="0" quotePrefix="1" applyNumberFormat="1" applyFont="1" applyBorder="1" applyAlignment="1">
      <alignment horizontal="center"/>
    </xf>
    <xf numFmtId="170" fontId="16" fillId="0" borderId="52" xfId="15" quotePrefix="1" applyNumberFormat="1" applyFont="1" applyFill="1" applyBorder="1" applyAlignment="1">
      <alignment horizontal="center"/>
    </xf>
    <xf numFmtId="0" fontId="0" fillId="0" borderId="0" xfId="0" quotePrefix="1"/>
    <xf numFmtId="170" fontId="16" fillId="0" borderId="0" xfId="15" applyNumberFormat="1" applyFont="1" applyFill="1" applyAlignment="1">
      <alignment horizontal="right"/>
    </xf>
    <xf numFmtId="41" fontId="5" fillId="0" borderId="0" xfId="6" quotePrefix="1" applyNumberFormat="1" applyAlignment="1">
      <alignment horizontal="right"/>
    </xf>
    <xf numFmtId="41" fontId="5" fillId="0" borderId="0" xfId="6" quotePrefix="1" applyNumberFormat="1"/>
    <xf numFmtId="0" fontId="11" fillId="0" borderId="0" xfId="5" quotePrefix="1" applyFont="1" applyAlignment="1">
      <alignment horizontal="left" indent="1"/>
    </xf>
    <xf numFmtId="0" fontId="11" fillId="0" borderId="0" xfId="5" applyFont="1" applyAlignment="1">
      <alignment horizontal="left" indent="1"/>
    </xf>
    <xf numFmtId="0" fontId="11" fillId="0" borderId="0" xfId="6" quotePrefix="1" applyFont="1" applyAlignment="1">
      <alignment horizontal="left" indent="1"/>
    </xf>
    <xf numFmtId="41" fontId="9" fillId="0" borderId="0" xfId="6" applyNumberFormat="1" applyFont="1" applyAlignment="1">
      <alignment horizontal="right"/>
    </xf>
    <xf numFmtId="41" fontId="9" fillId="0" borderId="0" xfId="0" quotePrefix="1" applyNumberFormat="1" applyFont="1" applyAlignment="1">
      <alignment horizontal="right"/>
    </xf>
    <xf numFmtId="42" fontId="5" fillId="0" borderId="0" xfId="6" quotePrefix="1" applyNumberFormat="1" applyAlignment="1">
      <alignment horizontal="right"/>
    </xf>
    <xf numFmtId="41" fontId="5" fillId="0" borderId="0" xfId="6" quotePrefix="1" applyNumberFormat="1" applyAlignment="1">
      <alignment horizontal="center"/>
    </xf>
    <xf numFmtId="42" fontId="12" fillId="0" borderId="0" xfId="14" applyNumberFormat="1" applyFont="1"/>
    <xf numFmtId="170" fontId="12" fillId="0" borderId="0" xfId="14" applyNumberFormat="1" applyFont="1"/>
    <xf numFmtId="170" fontId="5" fillId="0" borderId="0" xfId="14" applyNumberFormat="1" applyFont="1"/>
    <xf numFmtId="37" fontId="5" fillId="0" borderId="0" xfId="14" applyNumberFormat="1" applyFont="1"/>
    <xf numFmtId="37" fontId="16" fillId="0" borderId="0" xfId="14" applyNumberFormat="1" applyFont="1"/>
    <xf numFmtId="37" fontId="16" fillId="0" borderId="0" xfId="14" quotePrefix="1" applyNumberFormat="1" applyFont="1" applyAlignment="1">
      <alignment horizontal="right"/>
    </xf>
    <xf numFmtId="0" fontId="16" fillId="0" borderId="0" xfId="14" applyFont="1"/>
    <xf numFmtId="37" fontId="15" fillId="0" borderId="2" xfId="0" applyNumberFormat="1" applyFont="1" applyBorder="1"/>
    <xf numFmtId="37" fontId="36" fillId="0" borderId="0" xfId="0" applyNumberFormat="1" applyFont="1"/>
    <xf numFmtId="37" fontId="37" fillId="0" borderId="0" xfId="0" applyNumberFormat="1" applyFont="1"/>
    <xf numFmtId="37" fontId="38" fillId="0" borderId="0" xfId="0" applyNumberFormat="1" applyFont="1"/>
    <xf numFmtId="37" fontId="39" fillId="0" borderId="0" xfId="0" applyNumberFormat="1" applyFont="1" applyAlignment="1">
      <alignment horizontal="centerContinuous"/>
    </xf>
    <xf numFmtId="37" fontId="36" fillId="0" borderId="0" xfId="0" quotePrefix="1" applyNumberFormat="1" applyFont="1" applyAlignment="1">
      <alignment horizontal="left"/>
    </xf>
    <xf numFmtId="37" fontId="37" fillId="0" borderId="0" xfId="0" quotePrefix="1" applyNumberFormat="1" applyFont="1" applyAlignment="1">
      <alignment horizontal="left"/>
    </xf>
    <xf numFmtId="37" fontId="11" fillId="0" borderId="0" xfId="0" applyNumberFormat="1" applyFont="1"/>
    <xf numFmtId="37" fontId="21" fillId="0" borderId="0" xfId="0" applyNumberFormat="1" applyFont="1"/>
    <xf numFmtId="37" fontId="15" fillId="0" borderId="0" xfId="0" applyNumberFormat="1" applyFont="1" applyAlignment="1">
      <alignment horizontal="fill"/>
    </xf>
    <xf numFmtId="3" fontId="4" fillId="0" borderId="0" xfId="0" applyNumberFormat="1" applyFont="1" applyAlignment="1">
      <alignment vertical="center"/>
    </xf>
    <xf numFmtId="0" fontId="7" fillId="0" borderId="0" xfId="0" applyFont="1" applyAlignment="1">
      <alignment horizontal="center" vertical="center"/>
    </xf>
    <xf numFmtId="3" fontId="5" fillId="0" borderId="0" xfId="0" applyNumberFormat="1" applyFont="1" applyAlignment="1">
      <alignment horizontal="centerContinuous" vertical="center"/>
    </xf>
    <xf numFmtId="3" fontId="7" fillId="0" borderId="5" xfId="0" applyNumberFormat="1" applyFont="1" applyBorder="1" applyAlignment="1">
      <alignment horizontal="center" vertical="center"/>
    </xf>
    <xf numFmtId="3" fontId="7" fillId="0" borderId="0" xfId="0" quotePrefix="1" applyNumberFormat="1" applyFont="1" applyAlignment="1">
      <alignment horizontal="center" vertical="center"/>
    </xf>
    <xf numFmtId="3" fontId="16" fillId="0" borderId="0" xfId="0" quotePrefix="1" applyNumberFormat="1" applyFont="1" applyAlignment="1">
      <alignment horizontal="right"/>
    </xf>
    <xf numFmtId="41" fontId="26" fillId="0" borderId="0" xfId="3" applyNumberFormat="1" applyFont="1"/>
    <xf numFmtId="41" fontId="109" fillId="0" borderId="0" xfId="3" applyNumberFormat="1" applyFont="1"/>
    <xf numFmtId="37" fontId="36" fillId="0" borderId="0" xfId="14" applyNumberFormat="1" applyFont="1"/>
    <xf numFmtId="37" fontId="36" fillId="0" borderId="0" xfId="14" quotePrefix="1" applyNumberFormat="1" applyFont="1" applyAlignment="1">
      <alignment horizontal="left"/>
    </xf>
    <xf numFmtId="37" fontId="36" fillId="0" borderId="0" xfId="14" quotePrefix="1" applyNumberFormat="1" applyFont="1" applyAlignment="1">
      <alignment horizontal="right"/>
    </xf>
    <xf numFmtId="0" fontId="43" fillId="0" borderId="0" xfId="14" applyFont="1"/>
    <xf numFmtId="37" fontId="11" fillId="0" borderId="0" xfId="14" applyNumberFormat="1" applyFont="1" applyAlignment="1">
      <alignment horizontal="right"/>
    </xf>
    <xf numFmtId="37" fontId="43" fillId="0" borderId="0" xfId="14" applyNumberFormat="1" applyFont="1"/>
    <xf numFmtId="37" fontId="43" fillId="0" borderId="0" xfId="14" applyNumberFormat="1" applyFont="1" applyAlignment="1">
      <alignment horizontal="right"/>
    </xf>
    <xf numFmtId="37" fontId="11" fillId="0" borderId="0" xfId="14" applyNumberFormat="1" applyFont="1"/>
    <xf numFmtId="0" fontId="43" fillId="0" borderId="0" xfId="14" applyFont="1" applyAlignment="1">
      <alignment horizontal="right"/>
    </xf>
    <xf numFmtId="0" fontId="11" fillId="0" borderId="0" xfId="14" applyFont="1"/>
    <xf numFmtId="0" fontId="11" fillId="0" borderId="0" xfId="14" applyFont="1" applyAlignment="1">
      <alignment horizontal="right"/>
    </xf>
    <xf numFmtId="0" fontId="11" fillId="0" borderId="0" xfId="14" applyFont="1" applyAlignment="1">
      <alignment horizontal="center"/>
    </xf>
    <xf numFmtId="16" fontId="11" fillId="0" borderId="5" xfId="14" quotePrefix="1" applyNumberFormat="1" applyFont="1" applyBorder="1" applyAlignment="1">
      <alignment horizontal="center"/>
    </xf>
    <xf numFmtId="0" fontId="11" fillId="0" borderId="5" xfId="14" applyFont="1" applyBorder="1" applyAlignment="1">
      <alignment horizontal="center"/>
    </xf>
    <xf numFmtId="0" fontId="11" fillId="0" borderId="5" xfId="14" quotePrefix="1" applyFont="1" applyBorder="1" applyAlignment="1">
      <alignment horizontal="center"/>
    </xf>
    <xf numFmtId="42" fontId="43" fillId="0" borderId="0" xfId="14" applyNumberFormat="1" applyFont="1"/>
    <xf numFmtId="42" fontId="43" fillId="0" borderId="0" xfId="14" quotePrefix="1" applyNumberFormat="1" applyFont="1" applyAlignment="1">
      <alignment horizontal="center"/>
    </xf>
    <xf numFmtId="41" fontId="43" fillId="0" borderId="0" xfId="14" applyNumberFormat="1" applyFont="1" applyAlignment="1">
      <alignment horizontal="right"/>
    </xf>
    <xf numFmtId="41" fontId="43" fillId="0" borderId="0" xfId="14" applyNumberFormat="1" applyFont="1"/>
    <xf numFmtId="41" fontId="43" fillId="0" borderId="0" xfId="14" quotePrefix="1" applyNumberFormat="1" applyFont="1" applyAlignment="1">
      <alignment horizontal="center"/>
    </xf>
    <xf numFmtId="0" fontId="11" fillId="0" borderId="0" xfId="14" applyFont="1" applyAlignment="1">
      <alignment horizontal="left"/>
    </xf>
    <xf numFmtId="42" fontId="11" fillId="0" borderId="16" xfId="14" applyNumberFormat="1" applyFont="1" applyBorder="1"/>
    <xf numFmtId="42" fontId="11" fillId="0" borderId="0" xfId="14" applyNumberFormat="1" applyFont="1"/>
    <xf numFmtId="0" fontId="12" fillId="0" borderId="0" xfId="14" quotePrefix="1" applyFont="1" applyAlignment="1">
      <alignment horizontal="left"/>
    </xf>
    <xf numFmtId="164" fontId="5" fillId="0" borderId="0" xfId="5498" applyNumberFormat="1" applyProtection="1">
      <protection locked="0"/>
    </xf>
    <xf numFmtId="41" fontId="7" fillId="0" borderId="0" xfId="3" quotePrefix="1" applyNumberFormat="1" applyFont="1"/>
    <xf numFmtId="175" fontId="7" fillId="0" borderId="0" xfId="0" applyNumberFormat="1" applyFont="1" applyAlignment="1">
      <alignment horizontal="right"/>
    </xf>
    <xf numFmtId="41" fontId="10" fillId="0" borderId="0" xfId="0" applyNumberFormat="1" applyFont="1"/>
    <xf numFmtId="0" fontId="79" fillId="0" borderId="0" xfId="871" applyNumberFormat="1" applyAlignment="1" applyProtection="1"/>
    <xf numFmtId="176" fontId="15" fillId="0" borderId="0" xfId="0" applyNumberFormat="1" applyFont="1"/>
    <xf numFmtId="41" fontId="111" fillId="0" borderId="0" xfId="0" applyNumberFormat="1" applyFont="1"/>
    <xf numFmtId="41" fontId="112" fillId="0" borderId="0" xfId="0" applyNumberFormat="1" applyFont="1"/>
    <xf numFmtId="42" fontId="111" fillId="0" borderId="0" xfId="0" applyNumberFormat="1" applyFont="1"/>
    <xf numFmtId="37" fontId="111" fillId="0" borderId="0" xfId="0" applyNumberFormat="1" applyFont="1"/>
    <xf numFmtId="3" fontId="112" fillId="0" borderId="0" xfId="0" applyNumberFormat="1" applyFont="1"/>
    <xf numFmtId="3" fontId="111" fillId="0" borderId="0" xfId="0" applyNumberFormat="1" applyFont="1" applyAlignment="1">
      <alignment horizontal="right"/>
    </xf>
    <xf numFmtId="0" fontId="111" fillId="0" borderId="0" xfId="0" quotePrefix="1" applyFont="1" applyAlignment="1">
      <alignment horizontal="left"/>
    </xf>
    <xf numFmtId="41" fontId="111" fillId="0" borderId="0" xfId="0" applyNumberFormat="1" applyFont="1" applyAlignment="1">
      <alignment horizontal="right"/>
    </xf>
    <xf numFmtId="37" fontId="111" fillId="0" borderId="0" xfId="0" quotePrefix="1" applyNumberFormat="1" applyFont="1" applyAlignment="1">
      <alignment horizontal="left"/>
    </xf>
    <xf numFmtId="37" fontId="112" fillId="0" borderId="0" xfId="0" applyNumberFormat="1" applyFont="1"/>
    <xf numFmtId="41" fontId="112" fillId="0" borderId="1" xfId="0" applyNumberFormat="1" applyFont="1" applyBorder="1"/>
    <xf numFmtId="41" fontId="112" fillId="0" borderId="0" xfId="0" applyNumberFormat="1" applyFont="1" applyAlignment="1">
      <alignment horizontal="right"/>
    </xf>
    <xf numFmtId="41" fontId="111" fillId="0" borderId="1" xfId="0" applyNumberFormat="1" applyFont="1" applyBorder="1"/>
    <xf numFmtId="41" fontId="112" fillId="0" borderId="8" xfId="0" applyNumberFormat="1" applyFont="1" applyBorder="1"/>
    <xf numFmtId="41" fontId="112" fillId="0" borderId="1" xfId="0" applyNumberFormat="1" applyFont="1" applyBorder="1" applyAlignment="1">
      <alignment horizontal="center"/>
    </xf>
    <xf numFmtId="41" fontId="112" fillId="0" borderId="0" xfId="0" quotePrefix="1" applyNumberFormat="1" applyFont="1" applyAlignment="1">
      <alignment horizontal="right"/>
    </xf>
    <xf numFmtId="41" fontId="112" fillId="0" borderId="8" xfId="0" applyNumberFormat="1" applyFont="1" applyBorder="1" applyAlignment="1">
      <alignment horizontal="center"/>
    </xf>
    <xf numFmtId="37" fontId="112" fillId="0" borderId="0" xfId="0" quotePrefix="1" applyNumberFormat="1" applyFont="1" applyAlignment="1">
      <alignment horizontal="left"/>
    </xf>
    <xf numFmtId="37" fontId="111" fillId="0" borderId="1" xfId="0" applyNumberFormat="1" applyFont="1" applyBorder="1"/>
    <xf numFmtId="37" fontId="111" fillId="0" borderId="0" xfId="0" applyNumberFormat="1" applyFont="1" applyAlignment="1">
      <alignment horizontal="right"/>
    </xf>
    <xf numFmtId="42" fontId="112" fillId="0" borderId="0" xfId="0" applyNumberFormat="1" applyFont="1"/>
    <xf numFmtId="37" fontId="112" fillId="0" borderId="0" xfId="0" applyNumberFormat="1" applyFont="1" applyAlignment="1">
      <alignment horizontal="right"/>
    </xf>
    <xf numFmtId="3" fontId="112" fillId="0" borderId="0" xfId="0" applyNumberFormat="1" applyFont="1" applyAlignment="1">
      <alignment horizontal="right"/>
    </xf>
    <xf numFmtId="37" fontId="111" fillId="0" borderId="2" xfId="0" applyNumberFormat="1" applyFont="1" applyBorder="1"/>
    <xf numFmtId="165" fontId="111" fillId="0" borderId="0" xfId="0" applyNumberFormat="1" applyFont="1"/>
    <xf numFmtId="0" fontId="111" fillId="0" borderId="0" xfId="0" applyFont="1" applyAlignment="1">
      <alignment horizontal="left"/>
    </xf>
    <xf numFmtId="37" fontId="110" fillId="0" borderId="0" xfId="0" applyNumberFormat="1" applyFont="1"/>
    <xf numFmtId="37" fontId="110" fillId="0" borderId="2" xfId="0" applyNumberFormat="1" applyFont="1" applyBorder="1"/>
    <xf numFmtId="42" fontId="111" fillId="0" borderId="52" xfId="0" applyNumberFormat="1" applyFont="1" applyBorder="1"/>
    <xf numFmtId="41" fontId="111" fillId="0" borderId="52" xfId="0" applyNumberFormat="1" applyFont="1" applyBorder="1"/>
    <xf numFmtId="41" fontId="112" fillId="0" borderId="5" xfId="0" applyNumberFormat="1" applyFont="1" applyBorder="1"/>
    <xf numFmtId="41" fontId="112" fillId="0" borderId="0" xfId="0" quotePrefix="1" applyNumberFormat="1" applyFont="1" applyAlignment="1">
      <alignment horizontal="center"/>
    </xf>
    <xf numFmtId="42" fontId="112" fillId="0" borderId="10" xfId="0" applyNumberFormat="1" applyFont="1" applyBorder="1"/>
    <xf numFmtId="41" fontId="111" fillId="0" borderId="0" xfId="0" quotePrefix="1" applyNumberFormat="1" applyFont="1"/>
    <xf numFmtId="37" fontId="112" fillId="0" borderId="1" xfId="0" applyNumberFormat="1" applyFont="1" applyBorder="1"/>
    <xf numFmtId="41" fontId="111" fillId="0" borderId="0" xfId="0" applyNumberFormat="1" applyFont="1" applyAlignment="1">
      <alignment horizontal="center"/>
    </xf>
    <xf numFmtId="42" fontId="112" fillId="0" borderId="3" xfId="0" applyNumberFormat="1" applyFont="1" applyBorder="1"/>
    <xf numFmtId="43" fontId="19" fillId="0" borderId="0" xfId="5" applyNumberFormat="1" applyFont="1"/>
    <xf numFmtId="0" fontId="96" fillId="0" borderId="0" xfId="5506" applyFont="1"/>
    <xf numFmtId="0" fontId="96" fillId="0" borderId="0" xfId="5506" applyFont="1" applyAlignment="1">
      <alignment horizontal="center"/>
    </xf>
    <xf numFmtId="0" fontId="97" fillId="0" borderId="0" xfId="5506" applyFont="1"/>
    <xf numFmtId="0" fontId="98" fillId="0" borderId="0" xfId="5506" applyFont="1" applyAlignment="1">
      <alignment horizontal="center"/>
    </xf>
    <xf numFmtId="0" fontId="99" fillId="0" borderId="0" xfId="5506" applyFont="1"/>
    <xf numFmtId="0" fontId="100" fillId="0" borderId="0" xfId="5506" applyFont="1"/>
    <xf numFmtId="174" fontId="99" fillId="0" borderId="0" xfId="5506" applyNumberFormat="1" applyFont="1"/>
    <xf numFmtId="0" fontId="101" fillId="0" borderId="0" xfId="5506" applyFont="1"/>
    <xf numFmtId="0" fontId="98" fillId="0" borderId="0" xfId="5506" applyFont="1"/>
    <xf numFmtId="0" fontId="102" fillId="0" borderId="0" xfId="5506" applyFont="1"/>
    <xf numFmtId="168" fontId="99" fillId="0" borderId="0" xfId="5506" applyNumberFormat="1" applyFont="1"/>
    <xf numFmtId="168" fontId="98" fillId="0" borderId="0" xfId="5506" applyNumberFormat="1" applyFont="1"/>
    <xf numFmtId="174" fontId="98" fillId="0" borderId="0" xfId="5506" applyNumberFormat="1" applyFont="1" applyAlignment="1">
      <alignment horizontal="center" vertical="center" wrapText="1"/>
    </xf>
    <xf numFmtId="10" fontId="99" fillId="0" borderId="0" xfId="5506" applyNumberFormat="1" applyFont="1"/>
    <xf numFmtId="168" fontId="99" fillId="0" borderId="44" xfId="5506" applyNumberFormat="1" applyFont="1" applyBorder="1"/>
    <xf numFmtId="0" fontId="98" fillId="0" borderId="0" xfId="5506" applyFont="1" applyAlignment="1">
      <alignment horizontal="center" vertical="center"/>
    </xf>
    <xf numFmtId="174" fontId="99" fillId="0" borderId="44" xfId="5506" applyNumberFormat="1" applyFont="1" applyBorder="1"/>
    <xf numFmtId="168" fontId="98" fillId="0" borderId="44" xfId="5506" applyNumberFormat="1" applyFont="1" applyBorder="1"/>
    <xf numFmtId="164" fontId="99" fillId="0" borderId="0" xfId="5506" applyNumberFormat="1" applyFont="1"/>
    <xf numFmtId="170" fontId="99" fillId="0" borderId="0" xfId="5507" applyNumberFormat="1" applyFont="1" applyFill="1"/>
    <xf numFmtId="41" fontId="108" fillId="0" borderId="0" xfId="5507" applyNumberFormat="1" applyFont="1" applyFill="1"/>
    <xf numFmtId="43" fontId="99" fillId="0" borderId="0" xfId="5506" applyNumberFormat="1" applyFont="1"/>
    <xf numFmtId="3" fontId="114" fillId="0" borderId="0" xfId="0" applyNumberFormat="1" applyFont="1"/>
    <xf numFmtId="41" fontId="7" fillId="0" borderId="0" xfId="871" applyNumberFormat="1" applyFont="1" applyFill="1" applyAlignment="1" applyProtection="1"/>
    <xf numFmtId="41" fontId="21" fillId="0" borderId="0" xfId="0" applyNumberFormat="1" applyFont="1"/>
    <xf numFmtId="170" fontId="113" fillId="0" borderId="0" xfId="0" applyNumberFormat="1" applyFont="1"/>
    <xf numFmtId="170" fontId="113" fillId="0" borderId="0" xfId="0" applyNumberFormat="1" applyFont="1" applyAlignment="1">
      <alignment vertical="center"/>
    </xf>
    <xf numFmtId="170" fontId="113" fillId="0" borderId="0" xfId="0" applyNumberFormat="1" applyFont="1" applyAlignment="1">
      <alignment horizontal="center" vertical="center"/>
    </xf>
    <xf numFmtId="170" fontId="113" fillId="0" borderId="0" xfId="0" quotePrefix="1" applyNumberFormat="1" applyFont="1" applyAlignment="1">
      <alignment horizontal="center" vertical="center"/>
    </xf>
    <xf numFmtId="170" fontId="113" fillId="0" borderId="0" xfId="0" applyNumberFormat="1" applyFont="1" applyAlignment="1">
      <alignment horizontal="right"/>
    </xf>
    <xf numFmtId="42" fontId="5" fillId="0" borderId="0" xfId="3" applyNumberFormat="1" applyFont="1"/>
    <xf numFmtId="41" fontId="7" fillId="0" borderId="0" xfId="6" quotePrefix="1" applyNumberFormat="1" applyFont="1" applyAlignment="1">
      <alignment horizontal="right"/>
    </xf>
    <xf numFmtId="41" fontId="7" fillId="0" borderId="1" xfId="6" quotePrefix="1" applyNumberFormat="1" applyFont="1" applyBorder="1" applyAlignment="1">
      <alignment horizontal="right"/>
    </xf>
    <xf numFmtId="0" fontId="2" fillId="0" borderId="0" xfId="5505" applyAlignment="1">
      <alignment wrapText="1"/>
    </xf>
    <xf numFmtId="0" fontId="5" fillId="0" borderId="0" xfId="5" applyAlignment="1">
      <alignment wrapText="1"/>
    </xf>
    <xf numFmtId="0" fontId="5" fillId="0" borderId="0" xfId="5" quotePrefix="1" applyAlignment="1">
      <alignment wrapText="1"/>
    </xf>
    <xf numFmtId="41" fontId="5" fillId="0" borderId="5" xfId="6" applyNumberFormat="1" applyBorder="1"/>
    <xf numFmtId="178" fontId="9" fillId="0" borderId="0" xfId="0" applyNumberFormat="1" applyFont="1"/>
    <xf numFmtId="41" fontId="9" fillId="0" borderId="0" xfId="0" applyNumberFormat="1" applyFont="1" applyAlignment="1">
      <alignment horizontal="left"/>
    </xf>
    <xf numFmtId="41" fontId="9" fillId="0" borderId="0" xfId="0" quotePrefix="1" applyNumberFormat="1" applyFont="1" applyAlignment="1">
      <alignment horizontal="left"/>
    </xf>
    <xf numFmtId="43" fontId="9" fillId="0" borderId="0" xfId="15" applyFont="1" applyFill="1" applyBorder="1" applyAlignment="1"/>
    <xf numFmtId="42" fontId="9" fillId="0" borderId="0" xfId="15" applyNumberFormat="1" applyFont="1" applyFill="1" applyAlignment="1"/>
    <xf numFmtId="41" fontId="9" fillId="0" borderId="0" xfId="15" applyNumberFormat="1" applyFont="1" applyFill="1" applyAlignment="1" applyProtection="1"/>
    <xf numFmtId="41" fontId="9" fillId="0" borderId="0" xfId="15" applyNumberFormat="1" applyFont="1" applyFill="1" applyBorder="1" applyAlignment="1"/>
    <xf numFmtId="41" fontId="10" fillId="0" borderId="0" xfId="15" applyNumberFormat="1" applyFont="1" applyFill="1" applyAlignment="1"/>
    <xf numFmtId="42" fontId="10" fillId="0" borderId="10" xfId="0" applyNumberFormat="1" applyFont="1" applyBorder="1"/>
    <xf numFmtId="41" fontId="7" fillId="0" borderId="52" xfId="0" applyNumberFormat="1" applyFont="1" applyBorder="1" applyAlignment="1">
      <alignment horizontal="left"/>
    </xf>
    <xf numFmtId="41" fontId="7" fillId="0" borderId="52" xfId="6" applyNumberFormat="1" applyFont="1" applyBorder="1"/>
    <xf numFmtId="0" fontId="99" fillId="0" borderId="41" xfId="5506" applyFont="1" applyBorder="1"/>
    <xf numFmtId="0" fontId="99" fillId="0" borderId="42" xfId="5506" applyFont="1" applyBorder="1"/>
    <xf numFmtId="0" fontId="99" fillId="0" borderId="43" xfId="5506" applyFont="1" applyBorder="1"/>
    <xf numFmtId="0" fontId="98" fillId="0" borderId="0" xfId="5506" applyFont="1" applyAlignment="1">
      <alignment vertical="center"/>
    </xf>
    <xf numFmtId="174" fontId="99" fillId="0" borderId="0" xfId="5506" applyNumberFormat="1" applyFont="1" applyAlignment="1">
      <alignment horizontal="center"/>
    </xf>
    <xf numFmtId="177" fontId="99" fillId="0" borderId="0" xfId="5506" applyNumberFormat="1" applyFont="1"/>
    <xf numFmtId="10" fontId="98" fillId="0" borderId="0" xfId="5506" applyNumberFormat="1" applyFont="1"/>
    <xf numFmtId="41" fontId="117" fillId="0" borderId="0" xfId="14" applyNumberFormat="1" applyFont="1"/>
    <xf numFmtId="170" fontId="118" fillId="0" borderId="0" xfId="0" applyNumberFormat="1" applyFont="1"/>
    <xf numFmtId="170" fontId="118" fillId="0" borderId="0" xfId="0" applyNumberFormat="1" applyFont="1" applyAlignment="1">
      <alignment horizontal="center"/>
    </xf>
    <xf numFmtId="170" fontId="118" fillId="0" borderId="0" xfId="0" applyNumberFormat="1" applyFont="1" applyAlignment="1">
      <alignment horizontal="center" vertical="center"/>
    </xf>
    <xf numFmtId="43" fontId="5" fillId="0" borderId="0" xfId="6" applyNumberFormat="1"/>
    <xf numFmtId="41" fontId="121" fillId="0" borderId="0" xfId="3" applyNumberFormat="1" applyFont="1"/>
    <xf numFmtId="41" fontId="111" fillId="0" borderId="0" xfId="3" applyNumberFormat="1" applyFont="1"/>
    <xf numFmtId="41" fontId="97" fillId="0" borderId="0" xfId="3" applyNumberFormat="1" applyFont="1"/>
    <xf numFmtId="41" fontId="112" fillId="0" borderId="0" xfId="3" applyNumberFormat="1" applyFont="1"/>
    <xf numFmtId="41" fontId="112" fillId="0" borderId="0" xfId="3" applyNumberFormat="1" applyFont="1" applyAlignment="1">
      <alignment horizontal="center"/>
    </xf>
    <xf numFmtId="41" fontId="112" fillId="0" borderId="5" xfId="3" applyNumberFormat="1" applyFont="1" applyBorder="1" applyAlignment="1">
      <alignment horizontal="center"/>
    </xf>
    <xf numFmtId="41" fontId="112" fillId="0" borderId="9" xfId="3" applyNumberFormat="1" applyFont="1" applyBorder="1"/>
    <xf numFmtId="41" fontId="111" fillId="0" borderId="0" xfId="3" applyNumberFormat="1" applyFont="1" applyAlignment="1">
      <alignment horizontal="center"/>
    </xf>
    <xf numFmtId="41" fontId="112" fillId="0" borderId="4" xfId="3" applyNumberFormat="1" applyFont="1" applyBorder="1"/>
    <xf numFmtId="41" fontId="112" fillId="0" borderId="5" xfId="3" applyNumberFormat="1" applyFont="1" applyBorder="1"/>
    <xf numFmtId="41" fontId="112" fillId="0" borderId="0" xfId="3" applyNumberFormat="1" applyFont="1" applyAlignment="1">
      <alignment horizontal="right"/>
    </xf>
    <xf numFmtId="42" fontId="112" fillId="0" borderId="12" xfId="3" applyNumberFormat="1" applyFont="1" applyBorder="1"/>
    <xf numFmtId="41" fontId="112" fillId="0" borderId="0" xfId="3" quotePrefix="1" applyNumberFormat="1" applyFont="1" applyAlignment="1">
      <alignment horizontal="center"/>
    </xf>
    <xf numFmtId="41" fontId="112" fillId="0" borderId="0" xfId="0" applyNumberFormat="1" applyFont="1" applyAlignment="1">
      <alignment horizontal="center"/>
    </xf>
    <xf numFmtId="42" fontId="112" fillId="0" borderId="55" xfId="0" applyNumberFormat="1" applyFont="1" applyBorder="1"/>
    <xf numFmtId="37" fontId="7" fillId="0" borderId="5" xfId="0" quotePrefix="1" applyNumberFormat="1" applyFont="1" applyBorder="1" applyAlignment="1">
      <alignment horizontal="center"/>
    </xf>
    <xf numFmtId="42" fontId="16" fillId="0" borderId="55" xfId="0" applyNumberFormat="1" applyFont="1" applyBorder="1"/>
    <xf numFmtId="3" fontId="118" fillId="0" borderId="0" xfId="0" applyNumberFormat="1" applyFont="1"/>
    <xf numFmtId="37" fontId="16" fillId="0" borderId="5" xfId="0" applyNumberFormat="1" applyFont="1" applyBorder="1" applyAlignment="1">
      <alignment horizontal="center"/>
    </xf>
    <xf numFmtId="37" fontId="11" fillId="0" borderId="52" xfId="14" applyNumberFormat="1" applyFont="1" applyBorder="1" applyAlignment="1">
      <alignment horizontal="center"/>
    </xf>
    <xf numFmtId="0" fontId="99" fillId="0" borderId="41" xfId="0" applyFont="1" applyBorder="1"/>
    <xf numFmtId="0" fontId="99" fillId="0" borderId="42" xfId="0" applyFont="1" applyBorder="1"/>
    <xf numFmtId="0" fontId="99" fillId="0" borderId="43" xfId="0" applyFont="1" applyBorder="1"/>
    <xf numFmtId="174" fontId="99" fillId="0" borderId="41" xfId="0" applyNumberFormat="1" applyFont="1" applyBorder="1"/>
    <xf numFmtId="174" fontId="99" fillId="0" borderId="42" xfId="0" applyNumberFormat="1" applyFont="1" applyBorder="1"/>
    <xf numFmtId="174" fontId="99" fillId="0" borderId="43" xfId="0" applyNumberFormat="1" applyFont="1" applyBorder="1"/>
    <xf numFmtId="174" fontId="99" fillId="0" borderId="41" xfId="5506" applyNumberFormat="1" applyFont="1" applyBorder="1"/>
    <xf numFmtId="174" fontId="99" fillId="0" borderId="42" xfId="5506" applyNumberFormat="1" applyFont="1" applyBorder="1"/>
    <xf numFmtId="174" fontId="99" fillId="0" borderId="43" xfId="5506" applyNumberFormat="1" applyFont="1" applyBorder="1"/>
    <xf numFmtId="0" fontId="98" fillId="0" borderId="41" xfId="5506" applyFont="1" applyBorder="1"/>
    <xf numFmtId="0" fontId="98" fillId="0" borderId="42" xfId="5506" applyFont="1" applyBorder="1"/>
    <xf numFmtId="0" fontId="98" fillId="0" borderId="43" xfId="5506" applyFont="1" applyBorder="1"/>
    <xf numFmtId="168" fontId="98" fillId="0" borderId="41" xfId="5506" applyNumberFormat="1" applyFont="1" applyBorder="1"/>
    <xf numFmtId="168" fontId="98" fillId="0" borderId="42" xfId="5506" applyNumberFormat="1" applyFont="1" applyBorder="1"/>
    <xf numFmtId="168" fontId="98" fillId="0" borderId="43" xfId="5506" applyNumberFormat="1" applyFont="1" applyBorder="1"/>
    <xf numFmtId="0" fontId="95" fillId="0" borderId="41" xfId="5506" applyFont="1" applyBorder="1"/>
    <xf numFmtId="0" fontId="95" fillId="0" borderId="42" xfId="5506" applyFont="1" applyBorder="1"/>
    <xf numFmtId="0" fontId="95" fillId="0" borderId="43" xfId="5506" applyFont="1" applyBorder="1"/>
    <xf numFmtId="3" fontId="7" fillId="0" borderId="5" xfId="0" quotePrefix="1" applyNumberFormat="1" applyFont="1" applyBorder="1" applyAlignment="1">
      <alignment horizontal="center" vertical="center"/>
    </xf>
    <xf numFmtId="42" fontId="111" fillId="0" borderId="0" xfId="6" applyNumberFormat="1" applyFont="1"/>
    <xf numFmtId="174" fontId="95" fillId="0" borderId="41" xfId="5506" applyNumberFormat="1" applyFont="1" applyBorder="1"/>
    <xf numFmtId="174" fontId="95" fillId="0" borderId="42" xfId="5506" applyNumberFormat="1" applyFont="1" applyBorder="1"/>
    <xf numFmtId="174" fontId="95" fillId="0" borderId="43" xfId="5506" applyNumberFormat="1" applyFont="1" applyBorder="1"/>
    <xf numFmtId="179" fontId="4" fillId="0" borderId="0" xfId="0" applyNumberFormat="1" applyFont="1"/>
    <xf numFmtId="43" fontId="4" fillId="0" borderId="0" xfId="0" applyNumberFormat="1" applyFont="1"/>
    <xf numFmtId="4" fontId="9" fillId="0" borderId="0" xfId="6" quotePrefix="1" applyNumberFormat="1" applyFont="1" applyAlignment="1">
      <alignment horizontal="left"/>
    </xf>
    <xf numFmtId="3" fontId="12" fillId="0" borderId="0" xfId="0" applyNumberFormat="1" applyFont="1" applyAlignment="1">
      <alignment horizontal="centerContinuous"/>
    </xf>
    <xf numFmtId="3" fontId="16" fillId="0" borderId="1" xfId="0" applyNumberFormat="1" applyFont="1" applyBorder="1" applyAlignment="1">
      <alignment horizontal="centerContinuous"/>
    </xf>
    <xf numFmtId="3" fontId="12" fillId="0" borderId="1" xfId="0" applyNumberFormat="1" applyFont="1" applyBorder="1" applyAlignment="1">
      <alignment horizontal="centerContinuous"/>
    </xf>
    <xf numFmtId="0" fontId="16" fillId="0" borderId="1" xfId="0" applyFont="1" applyBorder="1" applyAlignment="1">
      <alignment horizontal="centerContinuous"/>
    </xf>
    <xf numFmtId="3" fontId="16" fillId="0" borderId="0" xfId="0" quotePrefix="1" applyNumberFormat="1" applyFont="1" applyAlignment="1">
      <alignment horizontal="center"/>
    </xf>
    <xf numFmtId="0" fontId="5" fillId="0" borderId="1" xfId="0" applyFont="1" applyBorder="1"/>
    <xf numFmtId="0" fontId="99" fillId="0" borderId="46" xfId="0" applyFont="1" applyBorder="1"/>
    <xf numFmtId="174" fontId="99" fillId="0" borderId="46" xfId="0" applyNumberFormat="1" applyFont="1" applyBorder="1"/>
    <xf numFmtId="0" fontId="99" fillId="0" borderId="0" xfId="0" applyFont="1"/>
    <xf numFmtId="174" fontId="99" fillId="0" borderId="0" xfId="0" applyNumberFormat="1" applyFont="1"/>
    <xf numFmtId="41" fontId="113" fillId="0" borderId="2" xfId="0" applyNumberFormat="1" applyFont="1" applyBorder="1"/>
    <xf numFmtId="41" fontId="113" fillId="0" borderId="0" xfId="0" applyNumberFormat="1" applyFont="1"/>
    <xf numFmtId="168" fontId="5" fillId="0" borderId="0" xfId="0" applyNumberFormat="1" applyFont="1" applyAlignment="1">
      <alignment horizontal="right"/>
    </xf>
    <xf numFmtId="41" fontId="5" fillId="0" borderId="1" xfId="0" applyNumberFormat="1" applyFont="1" applyBorder="1" applyAlignment="1">
      <alignment horizontal="center"/>
    </xf>
    <xf numFmtId="3" fontId="21" fillId="0" borderId="0" xfId="0" applyNumberFormat="1" applyFont="1"/>
    <xf numFmtId="170" fontId="118" fillId="0" borderId="0" xfId="0" applyNumberFormat="1" applyFont="1" applyAlignment="1">
      <alignment horizontal="right"/>
    </xf>
    <xf numFmtId="42" fontId="4" fillId="0" borderId="0" xfId="0" applyNumberFormat="1" applyFont="1"/>
    <xf numFmtId="41" fontId="113" fillId="0" borderId="0" xfId="0" applyNumberFormat="1" applyFont="1" applyAlignment="1">
      <alignment horizontal="center"/>
    </xf>
    <xf numFmtId="41" fontId="113" fillId="0" borderId="2" xfId="0" applyNumberFormat="1" applyFont="1" applyBorder="1" applyAlignment="1">
      <alignment horizontal="center"/>
    </xf>
    <xf numFmtId="170" fontId="113" fillId="0" borderId="0" xfId="0" applyNumberFormat="1" applyFont="1" applyAlignment="1">
      <alignment horizontal="center"/>
    </xf>
    <xf numFmtId="164" fontId="5" fillId="0" borderId="0" xfId="5492" applyNumberFormat="1" applyProtection="1">
      <protection locked="0"/>
    </xf>
    <xf numFmtId="170" fontId="119" fillId="0" borderId="0" xfId="0" applyNumberFormat="1" applyFont="1"/>
    <xf numFmtId="3" fontId="113" fillId="0" borderId="0" xfId="0" applyNumberFormat="1" applyFont="1"/>
    <xf numFmtId="3" fontId="7" fillId="0" borderId="0" xfId="0" quotePrefix="1" applyNumberFormat="1" applyFont="1" applyAlignment="1">
      <alignment horizontal="right"/>
    </xf>
    <xf numFmtId="170" fontId="119" fillId="0" borderId="0" xfId="0" applyNumberFormat="1" applyFont="1" applyAlignment="1">
      <alignment horizontal="center" vertical="center"/>
    </xf>
    <xf numFmtId="3" fontId="113" fillId="0" borderId="0" xfId="0" applyNumberFormat="1" applyFont="1" applyAlignment="1">
      <alignment horizontal="center" vertical="center"/>
    </xf>
    <xf numFmtId="3" fontId="7" fillId="0" borderId="0" xfId="0" quotePrefix="1" applyNumberFormat="1" applyFont="1" applyAlignment="1">
      <alignment horizontal="center"/>
    </xf>
    <xf numFmtId="3" fontId="113" fillId="0" borderId="0" xfId="0" applyNumberFormat="1" applyFont="1" applyAlignment="1">
      <alignment horizontal="center"/>
    </xf>
    <xf numFmtId="42" fontId="113" fillId="0" borderId="0" xfId="0" applyNumberFormat="1" applyFont="1" applyAlignment="1">
      <alignment horizontal="right"/>
    </xf>
    <xf numFmtId="37" fontId="19" fillId="0" borderId="0" xfId="0" applyNumberFormat="1" applyFont="1" applyAlignment="1">
      <alignment horizontal="left"/>
    </xf>
    <xf numFmtId="41" fontId="113" fillId="0" borderId="0" xfId="0" applyNumberFormat="1" applyFont="1" applyAlignment="1">
      <alignment horizontal="right"/>
    </xf>
    <xf numFmtId="37" fontId="19" fillId="0" borderId="0" xfId="0" applyNumberFormat="1" applyFont="1"/>
    <xf numFmtId="41" fontId="7" fillId="0" borderId="0" xfId="0" quotePrefix="1" applyNumberFormat="1" applyFont="1" applyAlignment="1">
      <alignment horizontal="center"/>
    </xf>
    <xf numFmtId="41" fontId="113" fillId="0" borderId="0" xfId="0" quotePrefix="1" applyNumberFormat="1" applyFont="1" applyAlignment="1">
      <alignment horizontal="center"/>
    </xf>
    <xf numFmtId="42" fontId="7" fillId="0" borderId="3" xfId="0" applyNumberFormat="1" applyFont="1" applyBorder="1"/>
    <xf numFmtId="37" fontId="5" fillId="0" borderId="2" xfId="0" applyNumberFormat="1" applyFont="1" applyBorder="1" applyAlignment="1">
      <alignment horizontal="center"/>
    </xf>
    <xf numFmtId="37" fontId="7" fillId="0" borderId="2" xfId="0" applyNumberFormat="1" applyFont="1" applyBorder="1" applyAlignment="1">
      <alignment horizontal="center"/>
    </xf>
    <xf numFmtId="3" fontId="115" fillId="0" borderId="0" xfId="0" applyNumberFormat="1" applyFont="1"/>
    <xf numFmtId="170" fontId="120" fillId="0" borderId="0" xfId="0" applyNumberFormat="1" applyFont="1"/>
    <xf numFmtId="3" fontId="19" fillId="0" borderId="0" xfId="0" quotePrefix="1" applyNumberFormat="1" applyFont="1" applyAlignment="1">
      <alignment horizontal="left"/>
    </xf>
    <xf numFmtId="44" fontId="9" fillId="0" borderId="0" xfId="15" applyNumberFormat="1" applyFont="1" applyFill="1" applyAlignment="1"/>
    <xf numFmtId="41" fontId="9" fillId="56" borderId="0" xfId="15" applyNumberFormat="1" applyFont="1" applyFill="1" applyAlignment="1"/>
    <xf numFmtId="43" fontId="4" fillId="56" borderId="0" xfId="0" applyNumberFormat="1" applyFont="1" applyFill="1"/>
    <xf numFmtId="179" fontId="4" fillId="56" borderId="0" xfId="0" applyNumberFormat="1" applyFont="1" applyFill="1"/>
    <xf numFmtId="41" fontId="9" fillId="56" borderId="0" xfId="0" applyNumberFormat="1" applyFont="1" applyFill="1" applyAlignment="1">
      <alignment horizontal="right"/>
    </xf>
    <xf numFmtId="0" fontId="12" fillId="0" borderId="1" xfId="0" applyFont="1" applyBorder="1"/>
    <xf numFmtId="42" fontId="12" fillId="0" borderId="0" xfId="0" applyNumberFormat="1" applyFont="1" applyAlignment="1">
      <alignment horizontal="center"/>
    </xf>
    <xf numFmtId="41" fontId="12" fillId="0" borderId="0" xfId="0" applyNumberFormat="1" applyFont="1" applyAlignment="1">
      <alignment horizontal="center"/>
    </xf>
    <xf numFmtId="41" fontId="16" fillId="0" borderId="1" xfId="0" applyNumberFormat="1" applyFont="1" applyBorder="1" applyAlignment="1">
      <alignment horizontal="center"/>
    </xf>
    <xf numFmtId="42" fontId="7" fillId="0" borderId="55" xfId="0" applyNumberFormat="1" applyFont="1" applyBorder="1"/>
    <xf numFmtId="4" fontId="44" fillId="0" borderId="0" xfId="0" quotePrefix="1" applyNumberFormat="1" applyFont="1" applyAlignment="1">
      <alignment horizontal="left"/>
    </xf>
    <xf numFmtId="37" fontId="27" fillId="0" borderId="0" xfId="6" applyNumberFormat="1" applyFont="1" applyAlignment="1">
      <alignment horizontal="center"/>
    </xf>
    <xf numFmtId="37" fontId="7" fillId="0" borderId="5" xfId="6" quotePrefix="1" applyNumberFormat="1" applyFont="1" applyBorder="1" applyAlignment="1">
      <alignment horizontal="center"/>
    </xf>
    <xf numFmtId="37" fontId="7" fillId="0" borderId="0" xfId="0" applyNumberFormat="1" applyFont="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Alignment="1">
      <alignment horizontal="center"/>
    </xf>
    <xf numFmtId="37" fontId="7" fillId="0" borderId="0" xfId="6" applyNumberFormat="1" applyFont="1" applyAlignment="1">
      <alignment horizontal="center"/>
    </xf>
    <xf numFmtId="174" fontId="99" fillId="0" borderId="41" xfId="5506" applyNumberFormat="1" applyFont="1" applyBorder="1"/>
    <xf numFmtId="174" fontId="99" fillId="0" borderId="42" xfId="5506" applyNumberFormat="1" applyFont="1" applyBorder="1"/>
    <xf numFmtId="174" fontId="99" fillId="0" borderId="43" xfId="5506" applyNumberFormat="1" applyFont="1" applyBorder="1"/>
    <xf numFmtId="0" fontId="99" fillId="0" borderId="41" xfId="5506" applyFont="1" applyBorder="1"/>
    <xf numFmtId="0" fontId="99" fillId="0" borderId="42" xfId="5506" applyFont="1" applyBorder="1"/>
    <xf numFmtId="0" fontId="99" fillId="0" borderId="43" xfId="5506" applyFont="1" applyBorder="1"/>
    <xf numFmtId="0" fontId="98" fillId="0" borderId="41" xfId="5506" applyFont="1" applyBorder="1"/>
    <xf numFmtId="0" fontId="98" fillId="0" borderId="42" xfId="5506" applyFont="1" applyBorder="1"/>
    <xf numFmtId="0" fontId="98" fillId="0" borderId="43" xfId="5506" applyFont="1" applyBorder="1"/>
    <xf numFmtId="168" fontId="98" fillId="0" borderId="41" xfId="5506" applyNumberFormat="1" applyFont="1" applyBorder="1"/>
    <xf numFmtId="168" fontId="98" fillId="0" borderId="42" xfId="5506" applyNumberFormat="1" applyFont="1" applyBorder="1"/>
    <xf numFmtId="168" fontId="98" fillId="0" borderId="43" xfId="5506" applyNumberFormat="1" applyFont="1" applyBorder="1"/>
    <xf numFmtId="168" fontId="99" fillId="0" borderId="41" xfId="5506" applyNumberFormat="1" applyFont="1" applyBorder="1"/>
    <xf numFmtId="168" fontId="99" fillId="0" borderId="42" xfId="5506" applyNumberFormat="1" applyFont="1" applyBorder="1"/>
    <xf numFmtId="168" fontId="99" fillId="0" borderId="43" xfId="5506" applyNumberFormat="1" applyFont="1" applyBorder="1"/>
    <xf numFmtId="174" fontId="99" fillId="0" borderId="0" xfId="5506" applyNumberFormat="1" applyFont="1"/>
    <xf numFmtId="0" fontId="99" fillId="0" borderId="0" xfId="5506" applyFont="1"/>
    <xf numFmtId="0" fontId="101" fillId="0" borderId="0" xfId="5506" applyFont="1" applyAlignment="1">
      <alignment horizontal="right"/>
    </xf>
    <xf numFmtId="174" fontId="99" fillId="0" borderId="41" xfId="0" applyNumberFormat="1" applyFont="1" applyBorder="1"/>
    <xf numFmtId="174" fontId="99" fillId="0" borderId="42" xfId="0" applyNumberFormat="1" applyFont="1" applyBorder="1"/>
    <xf numFmtId="174" fontId="99" fillId="0" borderId="43" xfId="0" applyNumberFormat="1" applyFont="1" applyBorder="1"/>
    <xf numFmtId="174" fontId="98" fillId="0" borderId="53" xfId="5506" applyNumberFormat="1" applyFont="1" applyBorder="1" applyAlignment="1">
      <alignment horizontal="center" vertical="center"/>
    </xf>
    <xf numFmtId="174" fontId="98" fillId="0" borderId="54" xfId="5506" applyNumberFormat="1" applyFont="1" applyBorder="1" applyAlignment="1">
      <alignment horizontal="center" vertical="center"/>
    </xf>
    <xf numFmtId="0" fontId="116" fillId="0" borderId="41" xfId="5506" applyFont="1" applyBorder="1"/>
    <xf numFmtId="0" fontId="116" fillId="0" borderId="42" xfId="5506" applyFont="1" applyBorder="1"/>
    <xf numFmtId="0" fontId="116" fillId="0" borderId="43" xfId="5506" applyFont="1" applyBorder="1"/>
    <xf numFmtId="0" fontId="99" fillId="0" borderId="41" xfId="0" applyFont="1" applyBorder="1"/>
    <xf numFmtId="0" fontId="99" fillId="0" borderId="42" xfId="0" applyFont="1" applyBorder="1"/>
    <xf numFmtId="0" fontId="99" fillId="0" borderId="43" xfId="0" applyFont="1" applyBorder="1"/>
    <xf numFmtId="174" fontId="95" fillId="0" borderId="41" xfId="5506" applyNumberFormat="1" applyFont="1" applyBorder="1"/>
    <xf numFmtId="174" fontId="95" fillId="0" borderId="42" xfId="5506" applyNumberFormat="1" applyFont="1" applyBorder="1"/>
    <xf numFmtId="174" fontId="95" fillId="0" borderId="43" xfId="5506" applyNumberFormat="1" applyFont="1" applyBorder="1"/>
    <xf numFmtId="168" fontId="116" fillId="0" borderId="41" xfId="5506" applyNumberFormat="1" applyFont="1" applyBorder="1"/>
    <xf numFmtId="168" fontId="116" fillId="0" borderId="42" xfId="5506" applyNumberFormat="1" applyFont="1" applyBorder="1"/>
    <xf numFmtId="168" fontId="116" fillId="0" borderId="43" xfId="5506" applyNumberFormat="1" applyFont="1" applyBorder="1"/>
    <xf numFmtId="0" fontId="99" fillId="0" borderId="45" xfId="5506" applyFont="1" applyBorder="1"/>
    <xf numFmtId="0" fontId="99" fillId="0" borderId="46" xfId="5506" applyFont="1" applyBorder="1"/>
    <xf numFmtId="0" fontId="99" fillId="0" borderId="47" xfId="5506" applyFont="1" applyBorder="1"/>
    <xf numFmtId="0" fontId="99" fillId="0" borderId="0" xfId="0" applyFont="1"/>
    <xf numFmtId="174" fontId="99" fillId="0" borderId="0" xfId="0" applyNumberFormat="1" applyFont="1"/>
    <xf numFmtId="0" fontId="99" fillId="0" borderId="49" xfId="5506" applyFont="1" applyBorder="1"/>
    <xf numFmtId="0" fontId="99" fillId="0" borderId="5" xfId="5506" applyFont="1" applyBorder="1"/>
    <xf numFmtId="0" fontId="99" fillId="0" borderId="50" xfId="5506" applyFont="1" applyBorder="1"/>
    <xf numFmtId="168" fontId="99" fillId="0" borderId="41" xfId="0" applyNumberFormat="1" applyFont="1" applyBorder="1"/>
    <xf numFmtId="168" fontId="99" fillId="0" borderId="42" xfId="0" applyNumberFormat="1" applyFont="1" applyBorder="1"/>
    <xf numFmtId="168" fontId="99" fillId="0" borderId="43" xfId="0" applyNumberFormat="1" applyFont="1" applyBorder="1"/>
    <xf numFmtId="0" fontId="99" fillId="0" borderId="41" xfId="5506" applyFont="1" applyBorder="1" applyAlignment="1">
      <alignment horizontal="left"/>
    </xf>
    <xf numFmtId="0" fontId="99" fillId="0" borderId="42" xfId="5506" applyFont="1" applyBorder="1" applyAlignment="1">
      <alignment horizontal="left"/>
    </xf>
    <xf numFmtId="0" fontId="99" fillId="0" borderId="43" xfId="5506" applyFont="1" applyBorder="1" applyAlignment="1">
      <alignment horizontal="left"/>
    </xf>
    <xf numFmtId="0" fontId="95" fillId="0" borderId="41" xfId="0" applyFont="1" applyBorder="1"/>
    <xf numFmtId="0" fontId="95" fillId="0" borderId="42" xfId="0" applyFont="1" applyBorder="1"/>
    <xf numFmtId="0" fontId="95" fillId="0" borderId="43" xfId="0" applyFont="1" applyBorder="1"/>
    <xf numFmtId="174" fontId="95" fillId="0" borderId="41" xfId="0" applyNumberFormat="1" applyFont="1" applyBorder="1"/>
    <xf numFmtId="174" fontId="95" fillId="0" borderId="42" xfId="0" applyNumberFormat="1" applyFont="1" applyBorder="1"/>
    <xf numFmtId="174" fontId="95" fillId="0" borderId="43" xfId="0" applyNumberFormat="1" applyFont="1" applyBorder="1"/>
    <xf numFmtId="174" fontId="99" fillId="0" borderId="41" xfId="5506" applyNumberFormat="1" applyFont="1" applyBorder="1" applyAlignment="1">
      <alignment horizontal="center"/>
    </xf>
    <xf numFmtId="174" fontId="99" fillId="0" borderId="42" xfId="5506" applyNumberFormat="1" applyFont="1" applyBorder="1" applyAlignment="1">
      <alignment horizontal="center"/>
    </xf>
    <xf numFmtId="174" fontId="99" fillId="0" borderId="43" xfId="5506" applyNumberFormat="1" applyFont="1" applyBorder="1" applyAlignment="1">
      <alignment horizontal="center"/>
    </xf>
    <xf numFmtId="0" fontId="98" fillId="0" borderId="45" xfId="5506" applyFont="1" applyBorder="1" applyAlignment="1">
      <alignment vertical="center"/>
    </xf>
    <xf numFmtId="0" fontId="98" fillId="0" borderId="46" xfId="5506" applyFont="1" applyBorder="1" applyAlignment="1">
      <alignment vertical="center"/>
    </xf>
    <xf numFmtId="0" fontId="98" fillId="0" borderId="47" xfId="5506" applyFont="1" applyBorder="1" applyAlignment="1">
      <alignment vertical="center"/>
    </xf>
    <xf numFmtId="0" fontId="98" fillId="0" borderId="48" xfId="5506" applyFont="1" applyBorder="1" applyAlignment="1">
      <alignment vertical="center"/>
    </xf>
    <xf numFmtId="0" fontId="98" fillId="0" borderId="0" xfId="5506" applyFont="1" applyAlignment="1">
      <alignment vertical="center"/>
    </xf>
    <xf numFmtId="0" fontId="98" fillId="0" borderId="34" xfId="5506" applyFont="1" applyBorder="1" applyAlignment="1">
      <alignment vertical="center"/>
    </xf>
    <xf numFmtId="0" fontId="98" fillId="0" borderId="49" xfId="5506" applyFont="1" applyBorder="1" applyAlignment="1">
      <alignment vertical="center"/>
    </xf>
    <xf numFmtId="0" fontId="98" fillId="0" borderId="5" xfId="5506" applyFont="1" applyBorder="1" applyAlignment="1">
      <alignment vertical="center"/>
    </xf>
    <xf numFmtId="0" fontId="98" fillId="0" borderId="50" xfId="5506" applyFont="1" applyBorder="1" applyAlignment="1">
      <alignment vertical="center"/>
    </xf>
    <xf numFmtId="0" fontId="98" fillId="0" borderId="45" xfId="5506" applyFont="1" applyBorder="1" applyAlignment="1">
      <alignment horizontal="center" vertical="center"/>
    </xf>
    <xf numFmtId="0" fontId="98" fillId="0" borderId="47" xfId="5506" applyFont="1" applyBorder="1" applyAlignment="1">
      <alignment horizontal="center" vertical="center"/>
    </xf>
    <xf numFmtId="0" fontId="98" fillId="0" borderId="48" xfId="5506" applyFont="1" applyBorder="1" applyAlignment="1">
      <alignment horizontal="center" vertical="center"/>
    </xf>
    <xf numFmtId="0" fontId="98" fillId="0" borderId="34" xfId="5506" applyFont="1" applyBorder="1" applyAlignment="1">
      <alignment horizontal="center" vertical="center"/>
    </xf>
    <xf numFmtId="0" fontId="98" fillId="0" borderId="49" xfId="5506" applyFont="1" applyBorder="1" applyAlignment="1">
      <alignment horizontal="center" vertical="center"/>
    </xf>
    <xf numFmtId="0" fontId="98" fillId="0" borderId="50" xfId="5506" applyFont="1" applyBorder="1" applyAlignment="1">
      <alignment horizontal="center" vertical="center"/>
    </xf>
    <xf numFmtId="10" fontId="99" fillId="0" borderId="41" xfId="5506" applyNumberFormat="1" applyFont="1" applyBorder="1"/>
    <xf numFmtId="10" fontId="99" fillId="0" borderId="43" xfId="5506" applyNumberFormat="1" applyFont="1" applyBorder="1"/>
    <xf numFmtId="177" fontId="99" fillId="0" borderId="41" xfId="5506" applyNumberFormat="1" applyFont="1" applyBorder="1"/>
    <xf numFmtId="177" fontId="99" fillId="0" borderId="43" xfId="5506" applyNumberFormat="1" applyFont="1" applyBorder="1"/>
    <xf numFmtId="0" fontId="98" fillId="0" borderId="53" xfId="5506" applyFont="1" applyBorder="1" applyAlignment="1">
      <alignment vertical="center"/>
    </xf>
    <xf numFmtId="0" fontId="98" fillId="0" borderId="54" xfId="5506" applyFont="1" applyBorder="1" applyAlignment="1">
      <alignment vertical="center"/>
    </xf>
    <xf numFmtId="174" fontId="98" fillId="0" borderId="45" xfId="5506" applyNumberFormat="1" applyFont="1" applyBorder="1" applyAlignment="1">
      <alignment horizontal="center" vertical="center" wrapText="1"/>
    </xf>
    <xf numFmtId="174" fontId="98" fillId="0" borderId="47" xfId="5506" applyNumberFormat="1" applyFont="1" applyBorder="1" applyAlignment="1">
      <alignment horizontal="center" vertical="center" wrapText="1"/>
    </xf>
    <xf numFmtId="174" fontId="98" fillId="0" borderId="48" xfId="5506" applyNumberFormat="1" applyFont="1" applyBorder="1" applyAlignment="1">
      <alignment horizontal="center" vertical="center" wrapText="1"/>
    </xf>
    <xf numFmtId="174" fontId="98" fillId="0" borderId="34" xfId="5506" applyNumberFormat="1" applyFont="1" applyBorder="1" applyAlignment="1">
      <alignment horizontal="center" vertical="center" wrapText="1"/>
    </xf>
    <xf numFmtId="174" fontId="98" fillId="0" borderId="49" xfId="5506" applyNumberFormat="1" applyFont="1" applyBorder="1" applyAlignment="1">
      <alignment horizontal="center" vertical="center" wrapText="1"/>
    </xf>
    <xf numFmtId="174" fontId="98" fillId="0" borderId="50" xfId="5506" applyNumberFormat="1" applyFont="1" applyBorder="1" applyAlignment="1">
      <alignment horizontal="center" vertical="center" wrapText="1"/>
    </xf>
    <xf numFmtId="10" fontId="98" fillId="0" borderId="41" xfId="5506" applyNumberFormat="1" applyFont="1" applyBorder="1"/>
    <xf numFmtId="10" fontId="98" fillId="0" borderId="43" xfId="5506" applyNumberFormat="1" applyFont="1" applyBorder="1"/>
    <xf numFmtId="0" fontId="95" fillId="0" borderId="41" xfId="5506" applyFont="1" applyBorder="1"/>
    <xf numFmtId="0" fontId="95" fillId="0" borderId="42" xfId="5506" applyFont="1" applyBorder="1"/>
    <xf numFmtId="0" fontId="95" fillId="0" borderId="43" xfId="5506" applyFont="1" applyBorder="1"/>
    <xf numFmtId="168" fontId="95" fillId="0" borderId="41" xfId="5506" applyNumberFormat="1" applyFont="1" applyBorder="1"/>
    <xf numFmtId="168" fontId="95" fillId="0" borderId="42" xfId="5506" applyNumberFormat="1" applyFont="1" applyBorder="1"/>
    <xf numFmtId="168" fontId="95" fillId="0" borderId="43" xfId="5506" applyNumberFormat="1" applyFont="1" applyBorder="1"/>
    <xf numFmtId="174" fontId="99" fillId="0" borderId="41" xfId="5506" quotePrefix="1" applyNumberFormat="1" applyFont="1" applyBorder="1"/>
    <xf numFmtId="174" fontId="99" fillId="0" borderId="45" xfId="5506" applyNumberFormat="1" applyFont="1" applyBorder="1"/>
    <xf numFmtId="174" fontId="99" fillId="0" borderId="46" xfId="5506" applyNumberFormat="1" applyFont="1" applyBorder="1"/>
    <xf numFmtId="174" fontId="99" fillId="0" borderId="47" xfId="5506" applyNumberFormat="1" applyFont="1" applyBorder="1"/>
    <xf numFmtId="0" fontId="95" fillId="0" borderId="41" xfId="0" applyFont="1" applyBorder="1" applyAlignment="1">
      <alignment horizontal="left"/>
    </xf>
    <xf numFmtId="0" fontId="95" fillId="0" borderId="42" xfId="0" applyFont="1" applyBorder="1" applyAlignment="1">
      <alignment horizontal="left"/>
    </xf>
    <xf numFmtId="0" fontId="95" fillId="0" borderId="43" xfId="0" applyFont="1" applyBorder="1" applyAlignment="1">
      <alignment horizontal="left"/>
    </xf>
    <xf numFmtId="0" fontId="99" fillId="0" borderId="0" xfId="5506" applyFont="1" applyAlignment="1">
      <alignment horizontal="left"/>
    </xf>
    <xf numFmtId="168" fontId="99" fillId="0" borderId="0" xfId="5506" applyNumberFormat="1" applyFont="1"/>
    <xf numFmtId="0" fontId="5" fillId="0" borderId="0" xfId="5505" quotePrefix="1" applyFont="1" applyAlignment="1">
      <alignment horizontal="left" wrapText="1"/>
    </xf>
    <xf numFmtId="0" fontId="5" fillId="0" borderId="0" xfId="5" quotePrefix="1" applyAlignment="1">
      <alignment horizontal="left" wrapText="1"/>
    </xf>
    <xf numFmtId="0" fontId="7" fillId="0" borderId="51" xfId="0" applyFont="1" applyBorder="1" applyAlignment="1">
      <alignment horizontal="center"/>
    </xf>
    <xf numFmtId="3" fontId="7" fillId="0" borderId="0" xfId="0" quotePrefix="1" applyNumberFormat="1" applyFont="1" applyAlignment="1">
      <alignment horizontal="center" vertical="center"/>
    </xf>
    <xf numFmtId="0" fontId="5" fillId="0" borderId="0" xfId="0" applyFont="1" applyAlignment="1">
      <alignment horizontal="center" vertical="center"/>
    </xf>
    <xf numFmtId="3" fontId="7" fillId="0" borderId="5" xfId="0" quotePrefix="1" applyNumberFormat="1" applyFont="1" applyBorder="1" applyAlignment="1">
      <alignment horizontal="center" vertical="center"/>
    </xf>
    <xf numFmtId="0" fontId="5" fillId="0" borderId="5" xfId="0" applyFont="1" applyBorder="1" applyAlignment="1">
      <alignment horizontal="center" vertical="center"/>
    </xf>
    <xf numFmtId="3" fontId="7" fillId="0" borderId="0" xfId="0" quotePrefix="1" applyNumberFormat="1" applyFont="1" applyAlignment="1">
      <alignment horizontal="center"/>
    </xf>
    <xf numFmtId="0" fontId="5" fillId="0" borderId="0" xfId="0" applyFont="1" applyAlignment="1">
      <alignment horizontal="center"/>
    </xf>
    <xf numFmtId="3" fontId="7" fillId="0" borderId="5" xfId="0" quotePrefix="1" applyNumberFormat="1" applyFont="1" applyBorder="1" applyAlignment="1">
      <alignment horizontal="center"/>
    </xf>
    <xf numFmtId="0" fontId="5" fillId="0" borderId="5" xfId="0" applyFont="1" applyBorder="1" applyAlignment="1">
      <alignment horizontal="center"/>
    </xf>
    <xf numFmtId="41" fontId="7" fillId="0" borderId="13" xfId="3" applyNumberFormat="1" applyFont="1" applyBorder="1" applyAlignment="1">
      <alignment horizontal="center"/>
    </xf>
    <xf numFmtId="41" fontId="24" fillId="0" borderId="13" xfId="3" applyNumberFormat="1" applyBorder="1"/>
    <xf numFmtId="37" fontId="7" fillId="0" borderId="13" xfId="0" applyNumberFormat="1" applyFont="1" applyBorder="1" applyAlignment="1">
      <alignment horizontal="center"/>
    </xf>
    <xf numFmtId="37" fontId="11" fillId="0" borderId="14" xfId="14" applyNumberFormat="1" applyFont="1" applyBorder="1" applyAlignment="1">
      <alignment horizontal="center"/>
    </xf>
    <xf numFmtId="37" fontId="11" fillId="0" borderId="52" xfId="14" applyNumberFormat="1" applyFont="1" applyBorder="1" applyAlignment="1">
      <alignment horizontal="center"/>
    </xf>
  </cellXfs>
  <cellStyles count="5508">
    <cellStyle name="20% - Accent1 10" xfId="35" xr:uid="{00000000-0005-0000-0000-000000000000}"/>
    <cellStyle name="20% - Accent1 10 2" xfId="36" xr:uid="{00000000-0005-0000-0000-000001000000}"/>
    <cellStyle name="20% - Accent1 10 2 2" xfId="37" xr:uid="{00000000-0005-0000-0000-000002000000}"/>
    <cellStyle name="20% - Accent1 10 2 2 2" xfId="1064" xr:uid="{00000000-0005-0000-0000-000003000000}"/>
    <cellStyle name="20% - Accent1 10 2 2 2 2" xfId="4593" xr:uid="{00000000-0005-0000-0000-000004000000}"/>
    <cellStyle name="20% - Accent1 10 2 2 2_Exh G" xfId="1952" xr:uid="{00000000-0005-0000-0000-000005000000}"/>
    <cellStyle name="20% - Accent1 10 2 2 3" xfId="3714" xr:uid="{00000000-0005-0000-0000-000006000000}"/>
    <cellStyle name="20% - Accent1 10 2 2_Exh G" xfId="1951" xr:uid="{00000000-0005-0000-0000-000007000000}"/>
    <cellStyle name="20% - Accent1 10 2 3" xfId="1063" xr:uid="{00000000-0005-0000-0000-000008000000}"/>
    <cellStyle name="20% - Accent1 10 2 3 2" xfId="4592" xr:uid="{00000000-0005-0000-0000-000009000000}"/>
    <cellStyle name="20% - Accent1 10 2 3_Exh G" xfId="1953" xr:uid="{00000000-0005-0000-0000-00000A000000}"/>
    <cellStyle name="20% - Accent1 10 2 4" xfId="3713" xr:uid="{00000000-0005-0000-0000-00000B000000}"/>
    <cellStyle name="20% - Accent1 10 2_Exh G" xfId="1950" xr:uid="{00000000-0005-0000-0000-00000C000000}"/>
    <cellStyle name="20% - Accent1 10 3" xfId="38" xr:uid="{00000000-0005-0000-0000-00000D000000}"/>
    <cellStyle name="20% - Accent1 10 3 2" xfId="1065" xr:uid="{00000000-0005-0000-0000-00000E000000}"/>
    <cellStyle name="20% - Accent1 10 3 2 2" xfId="4594" xr:uid="{00000000-0005-0000-0000-00000F000000}"/>
    <cellStyle name="20% - Accent1 10 3 2_Exh G" xfId="1955" xr:uid="{00000000-0005-0000-0000-000010000000}"/>
    <cellStyle name="20% - Accent1 10 3 3" xfId="3715" xr:uid="{00000000-0005-0000-0000-000011000000}"/>
    <cellStyle name="20% - Accent1 10 3_Exh G" xfId="1954" xr:uid="{00000000-0005-0000-0000-000012000000}"/>
    <cellStyle name="20% - Accent1 10 4" xfId="872" xr:uid="{00000000-0005-0000-0000-000013000000}"/>
    <cellStyle name="20% - Accent1 10 5" xfId="1062" xr:uid="{00000000-0005-0000-0000-000014000000}"/>
    <cellStyle name="20% - Accent1 10 5 2" xfId="4591" xr:uid="{00000000-0005-0000-0000-000015000000}"/>
    <cellStyle name="20% - Accent1 10 5_Exh G" xfId="1956" xr:uid="{00000000-0005-0000-0000-000016000000}"/>
    <cellStyle name="20% - Accent1 10 6" xfId="3712" xr:uid="{00000000-0005-0000-0000-000017000000}"/>
    <cellStyle name="20% - Accent1 10_Exh G" xfId="1949" xr:uid="{00000000-0005-0000-0000-000018000000}"/>
    <cellStyle name="20% - Accent1 11" xfId="39" xr:uid="{00000000-0005-0000-0000-000019000000}"/>
    <cellStyle name="20% - Accent1 11 2" xfId="40" xr:uid="{00000000-0005-0000-0000-00001A000000}"/>
    <cellStyle name="20% - Accent1 11 2 2" xfId="41" xr:uid="{00000000-0005-0000-0000-00001B000000}"/>
    <cellStyle name="20% - Accent1 11 2 2 2" xfId="1068" xr:uid="{00000000-0005-0000-0000-00001C000000}"/>
    <cellStyle name="20% - Accent1 11 2 2 2 2" xfId="4597" xr:uid="{00000000-0005-0000-0000-00001D000000}"/>
    <cellStyle name="20% - Accent1 11 2 2 2_Exh G" xfId="1960" xr:uid="{00000000-0005-0000-0000-00001E000000}"/>
    <cellStyle name="20% - Accent1 11 2 2 3" xfId="3718" xr:uid="{00000000-0005-0000-0000-00001F000000}"/>
    <cellStyle name="20% - Accent1 11 2 2_Exh G" xfId="1959" xr:uid="{00000000-0005-0000-0000-000020000000}"/>
    <cellStyle name="20% - Accent1 11 2 3" xfId="1067" xr:uid="{00000000-0005-0000-0000-000021000000}"/>
    <cellStyle name="20% - Accent1 11 2 3 2" xfId="4596" xr:uid="{00000000-0005-0000-0000-000022000000}"/>
    <cellStyle name="20% - Accent1 11 2 3_Exh G" xfId="1961" xr:uid="{00000000-0005-0000-0000-000023000000}"/>
    <cellStyle name="20% - Accent1 11 2 4" xfId="3717" xr:uid="{00000000-0005-0000-0000-000024000000}"/>
    <cellStyle name="20% - Accent1 11 2_Exh G" xfId="1958" xr:uid="{00000000-0005-0000-0000-000025000000}"/>
    <cellStyle name="20% - Accent1 11 3" xfId="42" xr:uid="{00000000-0005-0000-0000-000026000000}"/>
    <cellStyle name="20% - Accent1 11 3 2" xfId="1069" xr:uid="{00000000-0005-0000-0000-000027000000}"/>
    <cellStyle name="20% - Accent1 11 3 2 2" xfId="4598" xr:uid="{00000000-0005-0000-0000-000028000000}"/>
    <cellStyle name="20% - Accent1 11 3 2_Exh G" xfId="1963" xr:uid="{00000000-0005-0000-0000-000029000000}"/>
    <cellStyle name="20% - Accent1 11 3 3" xfId="3719" xr:uid="{00000000-0005-0000-0000-00002A000000}"/>
    <cellStyle name="20% - Accent1 11 3_Exh G" xfId="1962" xr:uid="{00000000-0005-0000-0000-00002B000000}"/>
    <cellStyle name="20% - Accent1 11 4" xfId="1066" xr:uid="{00000000-0005-0000-0000-00002C000000}"/>
    <cellStyle name="20% - Accent1 11 4 2" xfId="4595" xr:uid="{00000000-0005-0000-0000-00002D000000}"/>
    <cellStyle name="20% - Accent1 11 4_Exh G" xfId="1964" xr:uid="{00000000-0005-0000-0000-00002E000000}"/>
    <cellStyle name="20% - Accent1 11 5" xfId="3716" xr:uid="{00000000-0005-0000-0000-00002F000000}"/>
    <cellStyle name="20% - Accent1 11_Exh G" xfId="1957" xr:uid="{00000000-0005-0000-0000-000030000000}"/>
    <cellStyle name="20% - Accent1 12" xfId="43" xr:uid="{00000000-0005-0000-0000-000031000000}"/>
    <cellStyle name="20% - Accent1 12 2" xfId="44" xr:uid="{00000000-0005-0000-0000-000032000000}"/>
    <cellStyle name="20% - Accent1 12 2 2" xfId="45" xr:uid="{00000000-0005-0000-0000-000033000000}"/>
    <cellStyle name="20% - Accent1 12 2 2 2" xfId="1072" xr:uid="{00000000-0005-0000-0000-000034000000}"/>
    <cellStyle name="20% - Accent1 12 2 2 2 2" xfId="4601" xr:uid="{00000000-0005-0000-0000-000035000000}"/>
    <cellStyle name="20% - Accent1 12 2 2 2_Exh G" xfId="1968" xr:uid="{00000000-0005-0000-0000-000036000000}"/>
    <cellStyle name="20% - Accent1 12 2 2 3" xfId="3722" xr:uid="{00000000-0005-0000-0000-000037000000}"/>
    <cellStyle name="20% - Accent1 12 2 2_Exh G" xfId="1967" xr:uid="{00000000-0005-0000-0000-000038000000}"/>
    <cellStyle name="20% - Accent1 12 2 3" xfId="1071" xr:uid="{00000000-0005-0000-0000-000039000000}"/>
    <cellStyle name="20% - Accent1 12 2 3 2" xfId="4600" xr:uid="{00000000-0005-0000-0000-00003A000000}"/>
    <cellStyle name="20% - Accent1 12 2 3_Exh G" xfId="1969" xr:uid="{00000000-0005-0000-0000-00003B000000}"/>
    <cellStyle name="20% - Accent1 12 2 4" xfId="3721" xr:uid="{00000000-0005-0000-0000-00003C000000}"/>
    <cellStyle name="20% - Accent1 12 2_Exh G" xfId="1966" xr:uid="{00000000-0005-0000-0000-00003D000000}"/>
    <cellStyle name="20% - Accent1 12 3" xfId="46" xr:uid="{00000000-0005-0000-0000-00003E000000}"/>
    <cellStyle name="20% - Accent1 12 3 2" xfId="1073" xr:uid="{00000000-0005-0000-0000-00003F000000}"/>
    <cellStyle name="20% - Accent1 12 3 2 2" xfId="4602" xr:uid="{00000000-0005-0000-0000-000040000000}"/>
    <cellStyle name="20% - Accent1 12 3 2_Exh G" xfId="1971" xr:uid="{00000000-0005-0000-0000-000041000000}"/>
    <cellStyle name="20% - Accent1 12 3 3" xfId="3723" xr:uid="{00000000-0005-0000-0000-000042000000}"/>
    <cellStyle name="20% - Accent1 12 3_Exh G" xfId="1970" xr:uid="{00000000-0005-0000-0000-000043000000}"/>
    <cellStyle name="20% - Accent1 12 4" xfId="1070" xr:uid="{00000000-0005-0000-0000-000044000000}"/>
    <cellStyle name="20% - Accent1 12 4 2" xfId="4599" xr:uid="{00000000-0005-0000-0000-000045000000}"/>
    <cellStyle name="20% - Accent1 12 4_Exh G" xfId="1972" xr:uid="{00000000-0005-0000-0000-000046000000}"/>
    <cellStyle name="20% - Accent1 12 5" xfId="3720" xr:uid="{00000000-0005-0000-0000-000047000000}"/>
    <cellStyle name="20% - Accent1 12_Exh G" xfId="1965" xr:uid="{00000000-0005-0000-0000-000048000000}"/>
    <cellStyle name="20% - Accent1 13" xfId="47" xr:uid="{00000000-0005-0000-0000-000049000000}"/>
    <cellStyle name="20% - Accent1 13 2" xfId="48" xr:uid="{00000000-0005-0000-0000-00004A000000}"/>
    <cellStyle name="20% - Accent1 13 2 2" xfId="49" xr:uid="{00000000-0005-0000-0000-00004B000000}"/>
    <cellStyle name="20% - Accent1 13 2 2 2" xfId="1076" xr:uid="{00000000-0005-0000-0000-00004C000000}"/>
    <cellStyle name="20% - Accent1 13 2 2 2 2" xfId="4605" xr:uid="{00000000-0005-0000-0000-00004D000000}"/>
    <cellStyle name="20% - Accent1 13 2 2 2_Exh G" xfId="1976" xr:uid="{00000000-0005-0000-0000-00004E000000}"/>
    <cellStyle name="20% - Accent1 13 2 2 3" xfId="3726" xr:uid="{00000000-0005-0000-0000-00004F000000}"/>
    <cellStyle name="20% - Accent1 13 2 2_Exh G" xfId="1975" xr:uid="{00000000-0005-0000-0000-000050000000}"/>
    <cellStyle name="20% - Accent1 13 2 3" xfId="1075" xr:uid="{00000000-0005-0000-0000-000051000000}"/>
    <cellStyle name="20% - Accent1 13 2 3 2" xfId="4604" xr:uid="{00000000-0005-0000-0000-000052000000}"/>
    <cellStyle name="20% - Accent1 13 2 3_Exh G" xfId="1977" xr:uid="{00000000-0005-0000-0000-000053000000}"/>
    <cellStyle name="20% - Accent1 13 2 4" xfId="3725" xr:uid="{00000000-0005-0000-0000-000054000000}"/>
    <cellStyle name="20% - Accent1 13 2_Exh G" xfId="1974" xr:uid="{00000000-0005-0000-0000-000055000000}"/>
    <cellStyle name="20% - Accent1 13 3" xfId="50" xr:uid="{00000000-0005-0000-0000-000056000000}"/>
    <cellStyle name="20% - Accent1 13 3 2" xfId="1077" xr:uid="{00000000-0005-0000-0000-000057000000}"/>
    <cellStyle name="20% - Accent1 13 3 2 2" xfId="4606" xr:uid="{00000000-0005-0000-0000-000058000000}"/>
    <cellStyle name="20% - Accent1 13 3 2_Exh G" xfId="1979" xr:uid="{00000000-0005-0000-0000-000059000000}"/>
    <cellStyle name="20% - Accent1 13 3 3" xfId="3727" xr:uid="{00000000-0005-0000-0000-00005A000000}"/>
    <cellStyle name="20% - Accent1 13 3_Exh G" xfId="1978" xr:uid="{00000000-0005-0000-0000-00005B000000}"/>
    <cellStyle name="20% - Accent1 13 4" xfId="1074" xr:uid="{00000000-0005-0000-0000-00005C000000}"/>
    <cellStyle name="20% - Accent1 13 4 2" xfId="4603" xr:uid="{00000000-0005-0000-0000-00005D000000}"/>
    <cellStyle name="20% - Accent1 13 4_Exh G" xfId="1980" xr:uid="{00000000-0005-0000-0000-00005E000000}"/>
    <cellStyle name="20% - Accent1 13 5" xfId="3724" xr:uid="{00000000-0005-0000-0000-00005F000000}"/>
    <cellStyle name="20% - Accent1 13_Exh G" xfId="1973" xr:uid="{00000000-0005-0000-0000-000060000000}"/>
    <cellStyle name="20% - Accent1 14" xfId="51" xr:uid="{00000000-0005-0000-0000-000061000000}"/>
    <cellStyle name="20% - Accent1 14 2" xfId="52" xr:uid="{00000000-0005-0000-0000-000062000000}"/>
    <cellStyle name="20% - Accent1 14 2 2" xfId="1079" xr:uid="{00000000-0005-0000-0000-000063000000}"/>
    <cellStyle name="20% - Accent1 14 2 2 2" xfId="4608" xr:uid="{00000000-0005-0000-0000-000064000000}"/>
    <cellStyle name="20% - Accent1 14 2 2_Exh G" xfId="1983" xr:uid="{00000000-0005-0000-0000-000065000000}"/>
    <cellStyle name="20% - Accent1 14 2 3" xfId="3729" xr:uid="{00000000-0005-0000-0000-000066000000}"/>
    <cellStyle name="20% - Accent1 14 2_Exh G" xfId="1982" xr:uid="{00000000-0005-0000-0000-000067000000}"/>
    <cellStyle name="20% - Accent1 14 3" xfId="1078" xr:uid="{00000000-0005-0000-0000-000068000000}"/>
    <cellStyle name="20% - Accent1 14 3 2" xfId="4607" xr:uid="{00000000-0005-0000-0000-000069000000}"/>
    <cellStyle name="20% - Accent1 14 3_Exh G" xfId="1984" xr:uid="{00000000-0005-0000-0000-00006A000000}"/>
    <cellStyle name="20% - Accent1 14 4" xfId="3728" xr:uid="{00000000-0005-0000-0000-00006B000000}"/>
    <cellStyle name="20% - Accent1 14_Exh G" xfId="1981" xr:uid="{00000000-0005-0000-0000-00006C000000}"/>
    <cellStyle name="20% - Accent1 15" xfId="53" xr:uid="{00000000-0005-0000-0000-00006D000000}"/>
    <cellStyle name="20% - Accent1 15 2" xfId="1080" xr:uid="{00000000-0005-0000-0000-00006E000000}"/>
    <cellStyle name="20% - Accent1 15 2 2" xfId="4609" xr:uid="{00000000-0005-0000-0000-00006F000000}"/>
    <cellStyle name="20% - Accent1 15 2_Exh G" xfId="1986" xr:uid="{00000000-0005-0000-0000-000070000000}"/>
    <cellStyle name="20% - Accent1 15 3" xfId="3730" xr:uid="{00000000-0005-0000-0000-000071000000}"/>
    <cellStyle name="20% - Accent1 15_Exh G" xfId="1985" xr:uid="{00000000-0005-0000-0000-000072000000}"/>
    <cellStyle name="20% - Accent1 16" xfId="853" xr:uid="{00000000-0005-0000-0000-000073000000}"/>
    <cellStyle name="20% - Accent1 16 2" xfId="1791" xr:uid="{00000000-0005-0000-0000-000074000000}"/>
    <cellStyle name="20% - Accent1 16 2 2" xfId="5311" xr:uid="{00000000-0005-0000-0000-000075000000}"/>
    <cellStyle name="20% - Accent1 16 2_Exh G" xfId="1988" xr:uid="{00000000-0005-0000-0000-000076000000}"/>
    <cellStyle name="20% - Accent1 16 3" xfId="4432" xr:uid="{00000000-0005-0000-0000-000077000000}"/>
    <cellStyle name="20% - Accent1 16_Exh G" xfId="1987" xr:uid="{00000000-0005-0000-0000-000078000000}"/>
    <cellStyle name="20% - Accent1 2" xfId="54" xr:uid="{00000000-0005-0000-0000-000079000000}"/>
    <cellStyle name="20% - Accent1 2 2" xfId="55" xr:uid="{00000000-0005-0000-0000-00007A000000}"/>
    <cellStyle name="20% - Accent1 2 2 2" xfId="56" xr:uid="{00000000-0005-0000-0000-00007B000000}"/>
    <cellStyle name="20% - Accent1 2 2 2 2" xfId="1083" xr:uid="{00000000-0005-0000-0000-00007C000000}"/>
    <cellStyle name="20% - Accent1 2 2 2 2 2" xfId="4612" xr:uid="{00000000-0005-0000-0000-00007D000000}"/>
    <cellStyle name="20% - Accent1 2 2 2 2_Exh G" xfId="1992" xr:uid="{00000000-0005-0000-0000-00007E000000}"/>
    <cellStyle name="20% - Accent1 2 2 2 3" xfId="3733" xr:uid="{00000000-0005-0000-0000-00007F000000}"/>
    <cellStyle name="20% - Accent1 2 2 2_Exh G" xfId="1991" xr:uid="{00000000-0005-0000-0000-000080000000}"/>
    <cellStyle name="20% - Accent1 2 2 3" xfId="874" xr:uid="{00000000-0005-0000-0000-000081000000}"/>
    <cellStyle name="20% - Accent1 2 2 3 2" xfId="1809" xr:uid="{00000000-0005-0000-0000-000082000000}"/>
    <cellStyle name="20% - Accent1 2 2 3 2 2" xfId="5326" xr:uid="{00000000-0005-0000-0000-000083000000}"/>
    <cellStyle name="20% - Accent1 2 2 3 2_Exh G" xfId="1994" xr:uid="{00000000-0005-0000-0000-000084000000}"/>
    <cellStyle name="20% - Accent1 2 2 3 3" xfId="4447" xr:uid="{00000000-0005-0000-0000-000085000000}"/>
    <cellStyle name="20% - Accent1 2 2 3_Exh G" xfId="1993" xr:uid="{00000000-0005-0000-0000-000086000000}"/>
    <cellStyle name="20% - Accent1 2 2 4" xfId="1082" xr:uid="{00000000-0005-0000-0000-000087000000}"/>
    <cellStyle name="20% - Accent1 2 2 4 2" xfId="4611" xr:uid="{00000000-0005-0000-0000-000088000000}"/>
    <cellStyle name="20% - Accent1 2 2 4_Exh G" xfId="1995" xr:uid="{00000000-0005-0000-0000-000089000000}"/>
    <cellStyle name="20% - Accent1 2 2 5" xfId="3732" xr:uid="{00000000-0005-0000-0000-00008A000000}"/>
    <cellStyle name="20% - Accent1 2 2_Exh G" xfId="1990" xr:uid="{00000000-0005-0000-0000-00008B000000}"/>
    <cellStyle name="20% - Accent1 2 3" xfId="57" xr:uid="{00000000-0005-0000-0000-00008C000000}"/>
    <cellStyle name="20% - Accent1 2 3 2" xfId="1084" xr:uid="{00000000-0005-0000-0000-00008D000000}"/>
    <cellStyle name="20% - Accent1 2 3 2 2" xfId="4613" xr:uid="{00000000-0005-0000-0000-00008E000000}"/>
    <cellStyle name="20% - Accent1 2 3 2_Exh G" xfId="1997" xr:uid="{00000000-0005-0000-0000-00008F000000}"/>
    <cellStyle name="20% - Accent1 2 3 3" xfId="3734" xr:uid="{00000000-0005-0000-0000-000090000000}"/>
    <cellStyle name="20% - Accent1 2 3_Exh G" xfId="1996" xr:uid="{00000000-0005-0000-0000-000091000000}"/>
    <cellStyle name="20% - Accent1 2 4" xfId="873" xr:uid="{00000000-0005-0000-0000-000092000000}"/>
    <cellStyle name="20% - Accent1 2 4 2" xfId="1808" xr:uid="{00000000-0005-0000-0000-000093000000}"/>
    <cellStyle name="20% - Accent1 2 4 2 2" xfId="5325" xr:uid="{00000000-0005-0000-0000-000094000000}"/>
    <cellStyle name="20% - Accent1 2 4 2_Exh G" xfId="1999" xr:uid="{00000000-0005-0000-0000-000095000000}"/>
    <cellStyle name="20% - Accent1 2 4 3" xfId="4446" xr:uid="{00000000-0005-0000-0000-000096000000}"/>
    <cellStyle name="20% - Accent1 2 4_Exh G" xfId="1998" xr:uid="{00000000-0005-0000-0000-000097000000}"/>
    <cellStyle name="20% - Accent1 2 5" xfId="1081" xr:uid="{00000000-0005-0000-0000-000098000000}"/>
    <cellStyle name="20% - Accent1 2 5 2" xfId="4610" xr:uid="{00000000-0005-0000-0000-000099000000}"/>
    <cellStyle name="20% - Accent1 2 5_Exh G" xfId="2000" xr:uid="{00000000-0005-0000-0000-00009A000000}"/>
    <cellStyle name="20% - Accent1 2 6" xfId="3731" xr:uid="{00000000-0005-0000-0000-00009B000000}"/>
    <cellStyle name="20% - Accent1 2_Exh G" xfId="1989" xr:uid="{00000000-0005-0000-0000-00009C000000}"/>
    <cellStyle name="20% - Accent1 3" xfId="58" xr:uid="{00000000-0005-0000-0000-00009D000000}"/>
    <cellStyle name="20% - Accent1 3 2" xfId="59" xr:uid="{00000000-0005-0000-0000-00009E000000}"/>
    <cellStyle name="20% - Accent1 3 2 2" xfId="60" xr:uid="{00000000-0005-0000-0000-00009F000000}"/>
    <cellStyle name="20% - Accent1 3 2 2 2" xfId="1087" xr:uid="{00000000-0005-0000-0000-0000A0000000}"/>
    <cellStyle name="20% - Accent1 3 2 2 2 2" xfId="4616" xr:uid="{00000000-0005-0000-0000-0000A1000000}"/>
    <cellStyle name="20% - Accent1 3 2 2 2_Exh G" xfId="2004" xr:uid="{00000000-0005-0000-0000-0000A2000000}"/>
    <cellStyle name="20% - Accent1 3 2 2 3" xfId="3737" xr:uid="{00000000-0005-0000-0000-0000A3000000}"/>
    <cellStyle name="20% - Accent1 3 2 2_Exh G" xfId="2003" xr:uid="{00000000-0005-0000-0000-0000A4000000}"/>
    <cellStyle name="20% - Accent1 3 2 3" xfId="876" xr:uid="{00000000-0005-0000-0000-0000A5000000}"/>
    <cellStyle name="20% - Accent1 3 2 3 2" xfId="1811" xr:uid="{00000000-0005-0000-0000-0000A6000000}"/>
    <cellStyle name="20% - Accent1 3 2 3 2 2" xfId="5328" xr:uid="{00000000-0005-0000-0000-0000A7000000}"/>
    <cellStyle name="20% - Accent1 3 2 3 2_Exh G" xfId="2006" xr:uid="{00000000-0005-0000-0000-0000A8000000}"/>
    <cellStyle name="20% - Accent1 3 2 3 3" xfId="4449" xr:uid="{00000000-0005-0000-0000-0000A9000000}"/>
    <cellStyle name="20% - Accent1 3 2 3_Exh G" xfId="2005" xr:uid="{00000000-0005-0000-0000-0000AA000000}"/>
    <cellStyle name="20% - Accent1 3 2 4" xfId="1086" xr:uid="{00000000-0005-0000-0000-0000AB000000}"/>
    <cellStyle name="20% - Accent1 3 2 4 2" xfId="4615" xr:uid="{00000000-0005-0000-0000-0000AC000000}"/>
    <cellStyle name="20% - Accent1 3 2 4_Exh G" xfId="2007" xr:uid="{00000000-0005-0000-0000-0000AD000000}"/>
    <cellStyle name="20% - Accent1 3 2 5" xfId="3736" xr:uid="{00000000-0005-0000-0000-0000AE000000}"/>
    <cellStyle name="20% - Accent1 3 2_Exh G" xfId="2002" xr:uid="{00000000-0005-0000-0000-0000AF000000}"/>
    <cellStyle name="20% - Accent1 3 3" xfId="61" xr:uid="{00000000-0005-0000-0000-0000B0000000}"/>
    <cellStyle name="20% - Accent1 3 3 2" xfId="1088" xr:uid="{00000000-0005-0000-0000-0000B1000000}"/>
    <cellStyle name="20% - Accent1 3 3 2 2" xfId="4617" xr:uid="{00000000-0005-0000-0000-0000B2000000}"/>
    <cellStyle name="20% - Accent1 3 3 2_Exh G" xfId="2009" xr:uid="{00000000-0005-0000-0000-0000B3000000}"/>
    <cellStyle name="20% - Accent1 3 3 3" xfId="3738" xr:uid="{00000000-0005-0000-0000-0000B4000000}"/>
    <cellStyle name="20% - Accent1 3 3_Exh G" xfId="2008" xr:uid="{00000000-0005-0000-0000-0000B5000000}"/>
    <cellStyle name="20% - Accent1 3 4" xfId="875" xr:uid="{00000000-0005-0000-0000-0000B6000000}"/>
    <cellStyle name="20% - Accent1 3 4 2" xfId="1810" xr:uid="{00000000-0005-0000-0000-0000B7000000}"/>
    <cellStyle name="20% - Accent1 3 4 2 2" xfId="5327" xr:uid="{00000000-0005-0000-0000-0000B8000000}"/>
    <cellStyle name="20% - Accent1 3 4 2_Exh G" xfId="2011" xr:uid="{00000000-0005-0000-0000-0000B9000000}"/>
    <cellStyle name="20% - Accent1 3 4 3" xfId="4448" xr:uid="{00000000-0005-0000-0000-0000BA000000}"/>
    <cellStyle name="20% - Accent1 3 4_Exh G" xfId="2010" xr:uid="{00000000-0005-0000-0000-0000BB000000}"/>
    <cellStyle name="20% - Accent1 3 5" xfId="1085" xr:uid="{00000000-0005-0000-0000-0000BC000000}"/>
    <cellStyle name="20% - Accent1 3 5 2" xfId="4614" xr:uid="{00000000-0005-0000-0000-0000BD000000}"/>
    <cellStyle name="20% - Accent1 3 5_Exh G" xfId="2012" xr:uid="{00000000-0005-0000-0000-0000BE000000}"/>
    <cellStyle name="20% - Accent1 3 6" xfId="3735" xr:uid="{00000000-0005-0000-0000-0000BF000000}"/>
    <cellStyle name="20% - Accent1 3_Exh G" xfId="2001" xr:uid="{00000000-0005-0000-0000-0000C0000000}"/>
    <cellStyle name="20% - Accent1 4" xfId="62" xr:uid="{00000000-0005-0000-0000-0000C1000000}"/>
    <cellStyle name="20% - Accent1 4 2" xfId="63" xr:uid="{00000000-0005-0000-0000-0000C2000000}"/>
    <cellStyle name="20% - Accent1 4 2 2" xfId="64" xr:uid="{00000000-0005-0000-0000-0000C3000000}"/>
    <cellStyle name="20% - Accent1 4 2 2 2" xfId="1091" xr:uid="{00000000-0005-0000-0000-0000C4000000}"/>
    <cellStyle name="20% - Accent1 4 2 2 2 2" xfId="4620" xr:uid="{00000000-0005-0000-0000-0000C5000000}"/>
    <cellStyle name="20% - Accent1 4 2 2 2_Exh G" xfId="2016" xr:uid="{00000000-0005-0000-0000-0000C6000000}"/>
    <cellStyle name="20% - Accent1 4 2 2 3" xfId="3741" xr:uid="{00000000-0005-0000-0000-0000C7000000}"/>
    <cellStyle name="20% - Accent1 4 2 2_Exh G" xfId="2015" xr:uid="{00000000-0005-0000-0000-0000C8000000}"/>
    <cellStyle name="20% - Accent1 4 2 3" xfId="878" xr:uid="{00000000-0005-0000-0000-0000C9000000}"/>
    <cellStyle name="20% - Accent1 4 2 3 2" xfId="1813" xr:uid="{00000000-0005-0000-0000-0000CA000000}"/>
    <cellStyle name="20% - Accent1 4 2 3 2 2" xfId="5330" xr:uid="{00000000-0005-0000-0000-0000CB000000}"/>
    <cellStyle name="20% - Accent1 4 2 3 2_Exh G" xfId="2018" xr:uid="{00000000-0005-0000-0000-0000CC000000}"/>
    <cellStyle name="20% - Accent1 4 2 3 3" xfId="4451" xr:uid="{00000000-0005-0000-0000-0000CD000000}"/>
    <cellStyle name="20% - Accent1 4 2 3_Exh G" xfId="2017" xr:uid="{00000000-0005-0000-0000-0000CE000000}"/>
    <cellStyle name="20% - Accent1 4 2 4" xfId="1090" xr:uid="{00000000-0005-0000-0000-0000CF000000}"/>
    <cellStyle name="20% - Accent1 4 2 4 2" xfId="4619" xr:uid="{00000000-0005-0000-0000-0000D0000000}"/>
    <cellStyle name="20% - Accent1 4 2 4_Exh G" xfId="2019" xr:uid="{00000000-0005-0000-0000-0000D1000000}"/>
    <cellStyle name="20% - Accent1 4 2 5" xfId="3740" xr:uid="{00000000-0005-0000-0000-0000D2000000}"/>
    <cellStyle name="20% - Accent1 4 2_Exh G" xfId="2014" xr:uid="{00000000-0005-0000-0000-0000D3000000}"/>
    <cellStyle name="20% - Accent1 4 3" xfId="65" xr:uid="{00000000-0005-0000-0000-0000D4000000}"/>
    <cellStyle name="20% - Accent1 4 3 2" xfId="1092" xr:uid="{00000000-0005-0000-0000-0000D5000000}"/>
    <cellStyle name="20% - Accent1 4 3 2 2" xfId="4621" xr:uid="{00000000-0005-0000-0000-0000D6000000}"/>
    <cellStyle name="20% - Accent1 4 3 2_Exh G" xfId="2021" xr:uid="{00000000-0005-0000-0000-0000D7000000}"/>
    <cellStyle name="20% - Accent1 4 3 3" xfId="3742" xr:uid="{00000000-0005-0000-0000-0000D8000000}"/>
    <cellStyle name="20% - Accent1 4 3_Exh G" xfId="2020" xr:uid="{00000000-0005-0000-0000-0000D9000000}"/>
    <cellStyle name="20% - Accent1 4 4" xfId="877" xr:uid="{00000000-0005-0000-0000-0000DA000000}"/>
    <cellStyle name="20% - Accent1 4 4 2" xfId="1812" xr:uid="{00000000-0005-0000-0000-0000DB000000}"/>
    <cellStyle name="20% - Accent1 4 4 2 2" xfId="5329" xr:uid="{00000000-0005-0000-0000-0000DC000000}"/>
    <cellStyle name="20% - Accent1 4 4 2_Exh G" xfId="2023" xr:uid="{00000000-0005-0000-0000-0000DD000000}"/>
    <cellStyle name="20% - Accent1 4 4 3" xfId="4450" xr:uid="{00000000-0005-0000-0000-0000DE000000}"/>
    <cellStyle name="20% - Accent1 4 4_Exh G" xfId="2022" xr:uid="{00000000-0005-0000-0000-0000DF000000}"/>
    <cellStyle name="20% - Accent1 4 5" xfId="1089" xr:uid="{00000000-0005-0000-0000-0000E0000000}"/>
    <cellStyle name="20% - Accent1 4 5 2" xfId="4618" xr:uid="{00000000-0005-0000-0000-0000E1000000}"/>
    <cellStyle name="20% - Accent1 4 5_Exh G" xfId="2024" xr:uid="{00000000-0005-0000-0000-0000E2000000}"/>
    <cellStyle name="20% - Accent1 4 6" xfId="3739" xr:uid="{00000000-0005-0000-0000-0000E3000000}"/>
    <cellStyle name="20% - Accent1 4_Exh G" xfId="2013" xr:uid="{00000000-0005-0000-0000-0000E4000000}"/>
    <cellStyle name="20% - Accent1 5" xfId="66" xr:uid="{00000000-0005-0000-0000-0000E5000000}"/>
    <cellStyle name="20% - Accent1 5 2" xfId="67" xr:uid="{00000000-0005-0000-0000-0000E6000000}"/>
    <cellStyle name="20% - Accent1 5 2 2" xfId="68" xr:uid="{00000000-0005-0000-0000-0000E7000000}"/>
    <cellStyle name="20% - Accent1 5 2 2 2" xfId="1095" xr:uid="{00000000-0005-0000-0000-0000E8000000}"/>
    <cellStyle name="20% - Accent1 5 2 2 2 2" xfId="4624" xr:uid="{00000000-0005-0000-0000-0000E9000000}"/>
    <cellStyle name="20% - Accent1 5 2 2 2_Exh G" xfId="2028" xr:uid="{00000000-0005-0000-0000-0000EA000000}"/>
    <cellStyle name="20% - Accent1 5 2 2 3" xfId="3745" xr:uid="{00000000-0005-0000-0000-0000EB000000}"/>
    <cellStyle name="20% - Accent1 5 2 2_Exh G" xfId="2027" xr:uid="{00000000-0005-0000-0000-0000EC000000}"/>
    <cellStyle name="20% - Accent1 5 2 3" xfId="1094" xr:uid="{00000000-0005-0000-0000-0000ED000000}"/>
    <cellStyle name="20% - Accent1 5 2 3 2" xfId="4623" xr:uid="{00000000-0005-0000-0000-0000EE000000}"/>
    <cellStyle name="20% - Accent1 5 2 3_Exh G" xfId="2029" xr:uid="{00000000-0005-0000-0000-0000EF000000}"/>
    <cellStyle name="20% - Accent1 5 2 4" xfId="3744" xr:uid="{00000000-0005-0000-0000-0000F0000000}"/>
    <cellStyle name="20% - Accent1 5 2_Exh G" xfId="2026" xr:uid="{00000000-0005-0000-0000-0000F1000000}"/>
    <cellStyle name="20% - Accent1 5 3" xfId="69" xr:uid="{00000000-0005-0000-0000-0000F2000000}"/>
    <cellStyle name="20% - Accent1 5 3 2" xfId="1096" xr:uid="{00000000-0005-0000-0000-0000F3000000}"/>
    <cellStyle name="20% - Accent1 5 3 2 2" xfId="4625" xr:uid="{00000000-0005-0000-0000-0000F4000000}"/>
    <cellStyle name="20% - Accent1 5 3 2_Exh G" xfId="2031" xr:uid="{00000000-0005-0000-0000-0000F5000000}"/>
    <cellStyle name="20% - Accent1 5 3 3" xfId="3746" xr:uid="{00000000-0005-0000-0000-0000F6000000}"/>
    <cellStyle name="20% - Accent1 5 3_Exh G" xfId="2030" xr:uid="{00000000-0005-0000-0000-0000F7000000}"/>
    <cellStyle name="20% - Accent1 5 4" xfId="879" xr:uid="{00000000-0005-0000-0000-0000F8000000}"/>
    <cellStyle name="20% - Accent1 5 5" xfId="1093" xr:uid="{00000000-0005-0000-0000-0000F9000000}"/>
    <cellStyle name="20% - Accent1 5 5 2" xfId="4622" xr:uid="{00000000-0005-0000-0000-0000FA000000}"/>
    <cellStyle name="20% - Accent1 5 5_Exh G" xfId="2032" xr:uid="{00000000-0005-0000-0000-0000FB000000}"/>
    <cellStyle name="20% - Accent1 5 6" xfId="3743" xr:uid="{00000000-0005-0000-0000-0000FC000000}"/>
    <cellStyle name="20% - Accent1 5_Exh G" xfId="2025" xr:uid="{00000000-0005-0000-0000-0000FD000000}"/>
    <cellStyle name="20% - Accent1 6" xfId="70" xr:uid="{00000000-0005-0000-0000-0000FE000000}"/>
    <cellStyle name="20% - Accent1 6 2" xfId="71" xr:uid="{00000000-0005-0000-0000-0000FF000000}"/>
    <cellStyle name="20% - Accent1 6 2 2" xfId="72" xr:uid="{00000000-0005-0000-0000-000000010000}"/>
    <cellStyle name="20% - Accent1 6 2 2 2" xfId="1099" xr:uid="{00000000-0005-0000-0000-000001010000}"/>
    <cellStyle name="20% - Accent1 6 2 2 2 2" xfId="4628" xr:uid="{00000000-0005-0000-0000-000002010000}"/>
    <cellStyle name="20% - Accent1 6 2 2 2_Exh G" xfId="2036" xr:uid="{00000000-0005-0000-0000-000003010000}"/>
    <cellStyle name="20% - Accent1 6 2 2 3" xfId="3749" xr:uid="{00000000-0005-0000-0000-000004010000}"/>
    <cellStyle name="20% - Accent1 6 2 2_Exh G" xfId="2035" xr:uid="{00000000-0005-0000-0000-000005010000}"/>
    <cellStyle name="20% - Accent1 6 2 3" xfId="1098" xr:uid="{00000000-0005-0000-0000-000006010000}"/>
    <cellStyle name="20% - Accent1 6 2 3 2" xfId="4627" xr:uid="{00000000-0005-0000-0000-000007010000}"/>
    <cellStyle name="20% - Accent1 6 2 3_Exh G" xfId="2037" xr:uid="{00000000-0005-0000-0000-000008010000}"/>
    <cellStyle name="20% - Accent1 6 2 4" xfId="3748" xr:uid="{00000000-0005-0000-0000-000009010000}"/>
    <cellStyle name="20% - Accent1 6 2_Exh G" xfId="2034" xr:uid="{00000000-0005-0000-0000-00000A010000}"/>
    <cellStyle name="20% - Accent1 6 3" xfId="73" xr:uid="{00000000-0005-0000-0000-00000B010000}"/>
    <cellStyle name="20% - Accent1 6 3 2" xfId="1100" xr:uid="{00000000-0005-0000-0000-00000C010000}"/>
    <cellStyle name="20% - Accent1 6 3 2 2" xfId="4629" xr:uid="{00000000-0005-0000-0000-00000D010000}"/>
    <cellStyle name="20% - Accent1 6 3 2_Exh G" xfId="2039" xr:uid="{00000000-0005-0000-0000-00000E010000}"/>
    <cellStyle name="20% - Accent1 6 3 3" xfId="3750" xr:uid="{00000000-0005-0000-0000-00000F010000}"/>
    <cellStyle name="20% - Accent1 6 3_Exh G" xfId="2038" xr:uid="{00000000-0005-0000-0000-000010010000}"/>
    <cellStyle name="20% - Accent1 6 4" xfId="880" xr:uid="{00000000-0005-0000-0000-000011010000}"/>
    <cellStyle name="20% - Accent1 6 4 2" xfId="1814" xr:uid="{00000000-0005-0000-0000-000012010000}"/>
    <cellStyle name="20% - Accent1 6 4 2 2" xfId="5331" xr:uid="{00000000-0005-0000-0000-000013010000}"/>
    <cellStyle name="20% - Accent1 6 4 2_Exh G" xfId="2041" xr:uid="{00000000-0005-0000-0000-000014010000}"/>
    <cellStyle name="20% - Accent1 6 4 3" xfId="4452" xr:uid="{00000000-0005-0000-0000-000015010000}"/>
    <cellStyle name="20% - Accent1 6 4_Exh G" xfId="2040" xr:uid="{00000000-0005-0000-0000-000016010000}"/>
    <cellStyle name="20% - Accent1 6 5" xfId="1097" xr:uid="{00000000-0005-0000-0000-000017010000}"/>
    <cellStyle name="20% - Accent1 6 5 2" xfId="4626" xr:uid="{00000000-0005-0000-0000-000018010000}"/>
    <cellStyle name="20% - Accent1 6 5_Exh G" xfId="2042" xr:uid="{00000000-0005-0000-0000-000019010000}"/>
    <cellStyle name="20% - Accent1 6 6" xfId="3747" xr:uid="{00000000-0005-0000-0000-00001A010000}"/>
    <cellStyle name="20% - Accent1 6_Exh G" xfId="2033" xr:uid="{00000000-0005-0000-0000-00001B010000}"/>
    <cellStyle name="20% - Accent1 7" xfId="74" xr:uid="{00000000-0005-0000-0000-00001C010000}"/>
    <cellStyle name="20% - Accent1 7 2" xfId="75" xr:uid="{00000000-0005-0000-0000-00001D010000}"/>
    <cellStyle name="20% - Accent1 7 2 2" xfId="76" xr:uid="{00000000-0005-0000-0000-00001E010000}"/>
    <cellStyle name="20% - Accent1 7 2 2 2" xfId="1103" xr:uid="{00000000-0005-0000-0000-00001F010000}"/>
    <cellStyle name="20% - Accent1 7 2 2 2 2" xfId="4632" xr:uid="{00000000-0005-0000-0000-000020010000}"/>
    <cellStyle name="20% - Accent1 7 2 2 2_Exh G" xfId="2046" xr:uid="{00000000-0005-0000-0000-000021010000}"/>
    <cellStyle name="20% - Accent1 7 2 2 3" xfId="3753" xr:uid="{00000000-0005-0000-0000-000022010000}"/>
    <cellStyle name="20% - Accent1 7 2 2_Exh G" xfId="2045" xr:uid="{00000000-0005-0000-0000-000023010000}"/>
    <cellStyle name="20% - Accent1 7 2 3" xfId="1102" xr:uid="{00000000-0005-0000-0000-000024010000}"/>
    <cellStyle name="20% - Accent1 7 2 3 2" xfId="4631" xr:uid="{00000000-0005-0000-0000-000025010000}"/>
    <cellStyle name="20% - Accent1 7 2 3_Exh G" xfId="2047" xr:uid="{00000000-0005-0000-0000-000026010000}"/>
    <cellStyle name="20% - Accent1 7 2 4" xfId="3752" xr:uid="{00000000-0005-0000-0000-000027010000}"/>
    <cellStyle name="20% - Accent1 7 2_Exh G" xfId="2044" xr:uid="{00000000-0005-0000-0000-000028010000}"/>
    <cellStyle name="20% - Accent1 7 3" xfId="77" xr:uid="{00000000-0005-0000-0000-000029010000}"/>
    <cellStyle name="20% - Accent1 7 3 2" xfId="1104" xr:uid="{00000000-0005-0000-0000-00002A010000}"/>
    <cellStyle name="20% - Accent1 7 3 2 2" xfId="4633" xr:uid="{00000000-0005-0000-0000-00002B010000}"/>
    <cellStyle name="20% - Accent1 7 3 2_Exh G" xfId="2049" xr:uid="{00000000-0005-0000-0000-00002C010000}"/>
    <cellStyle name="20% - Accent1 7 3 3" xfId="3754" xr:uid="{00000000-0005-0000-0000-00002D010000}"/>
    <cellStyle name="20% - Accent1 7 3_Exh G" xfId="2048" xr:uid="{00000000-0005-0000-0000-00002E010000}"/>
    <cellStyle name="20% - Accent1 7 4" xfId="881" xr:uid="{00000000-0005-0000-0000-00002F010000}"/>
    <cellStyle name="20% - Accent1 7 4 2" xfId="1815" xr:uid="{00000000-0005-0000-0000-000030010000}"/>
    <cellStyle name="20% - Accent1 7 4 2 2" xfId="5332" xr:uid="{00000000-0005-0000-0000-000031010000}"/>
    <cellStyle name="20% - Accent1 7 4 2_Exh G" xfId="2051" xr:uid="{00000000-0005-0000-0000-000032010000}"/>
    <cellStyle name="20% - Accent1 7 4 3" xfId="4453" xr:uid="{00000000-0005-0000-0000-000033010000}"/>
    <cellStyle name="20% - Accent1 7 4_Exh G" xfId="2050" xr:uid="{00000000-0005-0000-0000-000034010000}"/>
    <cellStyle name="20% - Accent1 7 5" xfId="1101" xr:uid="{00000000-0005-0000-0000-000035010000}"/>
    <cellStyle name="20% - Accent1 7 5 2" xfId="4630" xr:uid="{00000000-0005-0000-0000-000036010000}"/>
    <cellStyle name="20% - Accent1 7 5_Exh G" xfId="2052" xr:uid="{00000000-0005-0000-0000-000037010000}"/>
    <cellStyle name="20% - Accent1 7 6" xfId="3751" xr:uid="{00000000-0005-0000-0000-000038010000}"/>
    <cellStyle name="20% - Accent1 7_Exh G" xfId="2043" xr:uid="{00000000-0005-0000-0000-000039010000}"/>
    <cellStyle name="20% - Accent1 8" xfId="78" xr:uid="{00000000-0005-0000-0000-00003A010000}"/>
    <cellStyle name="20% - Accent1 8 2" xfId="79" xr:uid="{00000000-0005-0000-0000-00003B010000}"/>
    <cellStyle name="20% - Accent1 8 2 2" xfId="80" xr:uid="{00000000-0005-0000-0000-00003C010000}"/>
    <cellStyle name="20% - Accent1 8 2 2 2" xfId="1107" xr:uid="{00000000-0005-0000-0000-00003D010000}"/>
    <cellStyle name="20% - Accent1 8 2 2 2 2" xfId="4636" xr:uid="{00000000-0005-0000-0000-00003E010000}"/>
    <cellStyle name="20% - Accent1 8 2 2 2_Exh G" xfId="2056" xr:uid="{00000000-0005-0000-0000-00003F010000}"/>
    <cellStyle name="20% - Accent1 8 2 2 3" xfId="3757" xr:uid="{00000000-0005-0000-0000-000040010000}"/>
    <cellStyle name="20% - Accent1 8 2 2_Exh G" xfId="2055" xr:uid="{00000000-0005-0000-0000-000041010000}"/>
    <cellStyle name="20% - Accent1 8 2 3" xfId="1106" xr:uid="{00000000-0005-0000-0000-000042010000}"/>
    <cellStyle name="20% - Accent1 8 2 3 2" xfId="4635" xr:uid="{00000000-0005-0000-0000-000043010000}"/>
    <cellStyle name="20% - Accent1 8 2 3_Exh G" xfId="2057" xr:uid="{00000000-0005-0000-0000-000044010000}"/>
    <cellStyle name="20% - Accent1 8 2 4" xfId="3756" xr:uid="{00000000-0005-0000-0000-000045010000}"/>
    <cellStyle name="20% - Accent1 8 2_Exh G" xfId="2054" xr:uid="{00000000-0005-0000-0000-000046010000}"/>
    <cellStyle name="20% - Accent1 8 3" xfId="81" xr:uid="{00000000-0005-0000-0000-000047010000}"/>
    <cellStyle name="20% - Accent1 8 3 2" xfId="1108" xr:uid="{00000000-0005-0000-0000-000048010000}"/>
    <cellStyle name="20% - Accent1 8 3 2 2" xfId="4637" xr:uid="{00000000-0005-0000-0000-000049010000}"/>
    <cellStyle name="20% - Accent1 8 3 2_Exh G" xfId="2059" xr:uid="{00000000-0005-0000-0000-00004A010000}"/>
    <cellStyle name="20% - Accent1 8 3 3" xfId="3758" xr:uid="{00000000-0005-0000-0000-00004B010000}"/>
    <cellStyle name="20% - Accent1 8 3_Exh G" xfId="2058" xr:uid="{00000000-0005-0000-0000-00004C010000}"/>
    <cellStyle name="20% - Accent1 8 4" xfId="882" xr:uid="{00000000-0005-0000-0000-00004D010000}"/>
    <cellStyle name="20% - Accent1 8 4 2" xfId="1816" xr:uid="{00000000-0005-0000-0000-00004E010000}"/>
    <cellStyle name="20% - Accent1 8 4 2 2" xfId="5333" xr:uid="{00000000-0005-0000-0000-00004F010000}"/>
    <cellStyle name="20% - Accent1 8 4 2_Exh G" xfId="2061" xr:uid="{00000000-0005-0000-0000-000050010000}"/>
    <cellStyle name="20% - Accent1 8 4 3" xfId="4454" xr:uid="{00000000-0005-0000-0000-000051010000}"/>
    <cellStyle name="20% - Accent1 8 4_Exh G" xfId="2060" xr:uid="{00000000-0005-0000-0000-000052010000}"/>
    <cellStyle name="20% - Accent1 8 5" xfId="1105" xr:uid="{00000000-0005-0000-0000-000053010000}"/>
    <cellStyle name="20% - Accent1 8 5 2" xfId="4634" xr:uid="{00000000-0005-0000-0000-000054010000}"/>
    <cellStyle name="20% - Accent1 8 5_Exh G" xfId="2062" xr:uid="{00000000-0005-0000-0000-000055010000}"/>
    <cellStyle name="20% - Accent1 8 6" xfId="3755" xr:uid="{00000000-0005-0000-0000-000056010000}"/>
    <cellStyle name="20% - Accent1 8_Exh G" xfId="2053" xr:uid="{00000000-0005-0000-0000-000057010000}"/>
    <cellStyle name="20% - Accent1 9" xfId="82" xr:uid="{00000000-0005-0000-0000-000058010000}"/>
    <cellStyle name="20% - Accent1 9 2" xfId="83" xr:uid="{00000000-0005-0000-0000-000059010000}"/>
    <cellStyle name="20% - Accent1 9 2 2" xfId="84" xr:uid="{00000000-0005-0000-0000-00005A010000}"/>
    <cellStyle name="20% - Accent1 9 2 2 2" xfId="1111" xr:uid="{00000000-0005-0000-0000-00005B010000}"/>
    <cellStyle name="20% - Accent1 9 2 2 2 2" xfId="4640" xr:uid="{00000000-0005-0000-0000-00005C010000}"/>
    <cellStyle name="20% - Accent1 9 2 2 2_Exh G" xfId="2066" xr:uid="{00000000-0005-0000-0000-00005D010000}"/>
    <cellStyle name="20% - Accent1 9 2 2 3" xfId="3761" xr:uid="{00000000-0005-0000-0000-00005E010000}"/>
    <cellStyle name="20% - Accent1 9 2 2_Exh G" xfId="2065" xr:uid="{00000000-0005-0000-0000-00005F010000}"/>
    <cellStyle name="20% - Accent1 9 2 3" xfId="1110" xr:uid="{00000000-0005-0000-0000-000060010000}"/>
    <cellStyle name="20% - Accent1 9 2 3 2" xfId="4639" xr:uid="{00000000-0005-0000-0000-000061010000}"/>
    <cellStyle name="20% - Accent1 9 2 3_Exh G" xfId="2067" xr:uid="{00000000-0005-0000-0000-000062010000}"/>
    <cellStyle name="20% - Accent1 9 2 4" xfId="3760" xr:uid="{00000000-0005-0000-0000-000063010000}"/>
    <cellStyle name="20% - Accent1 9 2_Exh G" xfId="2064" xr:uid="{00000000-0005-0000-0000-000064010000}"/>
    <cellStyle name="20% - Accent1 9 3" xfId="85" xr:uid="{00000000-0005-0000-0000-000065010000}"/>
    <cellStyle name="20% - Accent1 9 3 2" xfId="1112" xr:uid="{00000000-0005-0000-0000-000066010000}"/>
    <cellStyle name="20% - Accent1 9 3 2 2" xfId="4641" xr:uid="{00000000-0005-0000-0000-000067010000}"/>
    <cellStyle name="20% - Accent1 9 3 2_Exh G" xfId="2069" xr:uid="{00000000-0005-0000-0000-000068010000}"/>
    <cellStyle name="20% - Accent1 9 3 3" xfId="3762" xr:uid="{00000000-0005-0000-0000-000069010000}"/>
    <cellStyle name="20% - Accent1 9 3_Exh G" xfId="2068" xr:uid="{00000000-0005-0000-0000-00006A010000}"/>
    <cellStyle name="20% - Accent1 9 4" xfId="883" xr:uid="{00000000-0005-0000-0000-00006B010000}"/>
    <cellStyle name="20% - Accent1 9 4 2" xfId="1817" xr:uid="{00000000-0005-0000-0000-00006C010000}"/>
    <cellStyle name="20% - Accent1 9 4 2 2" xfId="5334" xr:uid="{00000000-0005-0000-0000-00006D010000}"/>
    <cellStyle name="20% - Accent1 9 4 2_Exh G" xfId="2071" xr:uid="{00000000-0005-0000-0000-00006E010000}"/>
    <cellStyle name="20% - Accent1 9 4 3" xfId="4455" xr:uid="{00000000-0005-0000-0000-00006F010000}"/>
    <cellStyle name="20% - Accent1 9 4_Exh G" xfId="2070" xr:uid="{00000000-0005-0000-0000-000070010000}"/>
    <cellStyle name="20% - Accent1 9 5" xfId="1109" xr:uid="{00000000-0005-0000-0000-000071010000}"/>
    <cellStyle name="20% - Accent1 9 5 2" xfId="4638" xr:uid="{00000000-0005-0000-0000-000072010000}"/>
    <cellStyle name="20% - Accent1 9 5_Exh G" xfId="2072" xr:uid="{00000000-0005-0000-0000-000073010000}"/>
    <cellStyle name="20% - Accent1 9 6" xfId="3759" xr:uid="{00000000-0005-0000-0000-000074010000}"/>
    <cellStyle name="20% - Accent1 9_Exh G" xfId="2063" xr:uid="{00000000-0005-0000-0000-000075010000}"/>
    <cellStyle name="20% - Accent2 10" xfId="86" xr:uid="{00000000-0005-0000-0000-000076010000}"/>
    <cellStyle name="20% - Accent2 10 2" xfId="87" xr:uid="{00000000-0005-0000-0000-000077010000}"/>
    <cellStyle name="20% - Accent2 10 2 2" xfId="88" xr:uid="{00000000-0005-0000-0000-000078010000}"/>
    <cellStyle name="20% - Accent2 10 2 2 2" xfId="1115" xr:uid="{00000000-0005-0000-0000-000079010000}"/>
    <cellStyle name="20% - Accent2 10 2 2 2 2" xfId="4644" xr:uid="{00000000-0005-0000-0000-00007A010000}"/>
    <cellStyle name="20% - Accent2 10 2 2 2_Exh G" xfId="2076" xr:uid="{00000000-0005-0000-0000-00007B010000}"/>
    <cellStyle name="20% - Accent2 10 2 2 3" xfId="3765" xr:uid="{00000000-0005-0000-0000-00007C010000}"/>
    <cellStyle name="20% - Accent2 10 2 2_Exh G" xfId="2075" xr:uid="{00000000-0005-0000-0000-00007D010000}"/>
    <cellStyle name="20% - Accent2 10 2 3" xfId="1114" xr:uid="{00000000-0005-0000-0000-00007E010000}"/>
    <cellStyle name="20% - Accent2 10 2 3 2" xfId="4643" xr:uid="{00000000-0005-0000-0000-00007F010000}"/>
    <cellStyle name="20% - Accent2 10 2 3_Exh G" xfId="2077" xr:uid="{00000000-0005-0000-0000-000080010000}"/>
    <cellStyle name="20% - Accent2 10 2 4" xfId="3764" xr:uid="{00000000-0005-0000-0000-000081010000}"/>
    <cellStyle name="20% - Accent2 10 2_Exh G" xfId="2074" xr:uid="{00000000-0005-0000-0000-000082010000}"/>
    <cellStyle name="20% - Accent2 10 3" xfId="89" xr:uid="{00000000-0005-0000-0000-000083010000}"/>
    <cellStyle name="20% - Accent2 10 3 2" xfId="1116" xr:uid="{00000000-0005-0000-0000-000084010000}"/>
    <cellStyle name="20% - Accent2 10 3 2 2" xfId="4645" xr:uid="{00000000-0005-0000-0000-000085010000}"/>
    <cellStyle name="20% - Accent2 10 3 2_Exh G" xfId="2079" xr:uid="{00000000-0005-0000-0000-000086010000}"/>
    <cellStyle name="20% - Accent2 10 3 3" xfId="3766" xr:uid="{00000000-0005-0000-0000-000087010000}"/>
    <cellStyle name="20% - Accent2 10 3_Exh G" xfId="2078" xr:uid="{00000000-0005-0000-0000-000088010000}"/>
    <cellStyle name="20% - Accent2 10 4" xfId="884" xr:uid="{00000000-0005-0000-0000-000089010000}"/>
    <cellStyle name="20% - Accent2 10 5" xfId="1113" xr:uid="{00000000-0005-0000-0000-00008A010000}"/>
    <cellStyle name="20% - Accent2 10 5 2" xfId="4642" xr:uid="{00000000-0005-0000-0000-00008B010000}"/>
    <cellStyle name="20% - Accent2 10 5_Exh G" xfId="2080" xr:uid="{00000000-0005-0000-0000-00008C010000}"/>
    <cellStyle name="20% - Accent2 10 6" xfId="3763" xr:uid="{00000000-0005-0000-0000-00008D010000}"/>
    <cellStyle name="20% - Accent2 10_Exh G" xfId="2073" xr:uid="{00000000-0005-0000-0000-00008E010000}"/>
    <cellStyle name="20% - Accent2 11" xfId="90" xr:uid="{00000000-0005-0000-0000-00008F010000}"/>
    <cellStyle name="20% - Accent2 11 2" xfId="91" xr:uid="{00000000-0005-0000-0000-000090010000}"/>
    <cellStyle name="20% - Accent2 11 2 2" xfId="92" xr:uid="{00000000-0005-0000-0000-000091010000}"/>
    <cellStyle name="20% - Accent2 11 2 2 2" xfId="1119" xr:uid="{00000000-0005-0000-0000-000092010000}"/>
    <cellStyle name="20% - Accent2 11 2 2 2 2" xfId="4648" xr:uid="{00000000-0005-0000-0000-000093010000}"/>
    <cellStyle name="20% - Accent2 11 2 2 2_Exh G" xfId="2084" xr:uid="{00000000-0005-0000-0000-000094010000}"/>
    <cellStyle name="20% - Accent2 11 2 2 3" xfId="3769" xr:uid="{00000000-0005-0000-0000-000095010000}"/>
    <cellStyle name="20% - Accent2 11 2 2_Exh G" xfId="2083" xr:uid="{00000000-0005-0000-0000-000096010000}"/>
    <cellStyle name="20% - Accent2 11 2 3" xfId="1118" xr:uid="{00000000-0005-0000-0000-000097010000}"/>
    <cellStyle name="20% - Accent2 11 2 3 2" xfId="4647" xr:uid="{00000000-0005-0000-0000-000098010000}"/>
    <cellStyle name="20% - Accent2 11 2 3_Exh G" xfId="2085" xr:uid="{00000000-0005-0000-0000-000099010000}"/>
    <cellStyle name="20% - Accent2 11 2 4" xfId="3768" xr:uid="{00000000-0005-0000-0000-00009A010000}"/>
    <cellStyle name="20% - Accent2 11 2_Exh G" xfId="2082" xr:uid="{00000000-0005-0000-0000-00009B010000}"/>
    <cellStyle name="20% - Accent2 11 3" xfId="93" xr:uid="{00000000-0005-0000-0000-00009C010000}"/>
    <cellStyle name="20% - Accent2 11 3 2" xfId="1120" xr:uid="{00000000-0005-0000-0000-00009D010000}"/>
    <cellStyle name="20% - Accent2 11 3 2 2" xfId="4649" xr:uid="{00000000-0005-0000-0000-00009E010000}"/>
    <cellStyle name="20% - Accent2 11 3 2_Exh G" xfId="2087" xr:uid="{00000000-0005-0000-0000-00009F010000}"/>
    <cellStyle name="20% - Accent2 11 3 3" xfId="3770" xr:uid="{00000000-0005-0000-0000-0000A0010000}"/>
    <cellStyle name="20% - Accent2 11 3_Exh G" xfId="2086" xr:uid="{00000000-0005-0000-0000-0000A1010000}"/>
    <cellStyle name="20% - Accent2 11 4" xfId="1117" xr:uid="{00000000-0005-0000-0000-0000A2010000}"/>
    <cellStyle name="20% - Accent2 11 4 2" xfId="4646" xr:uid="{00000000-0005-0000-0000-0000A3010000}"/>
    <cellStyle name="20% - Accent2 11 4_Exh G" xfId="2088" xr:uid="{00000000-0005-0000-0000-0000A4010000}"/>
    <cellStyle name="20% - Accent2 11 5" xfId="3767" xr:uid="{00000000-0005-0000-0000-0000A5010000}"/>
    <cellStyle name="20% - Accent2 11_Exh G" xfId="2081" xr:uid="{00000000-0005-0000-0000-0000A6010000}"/>
    <cellStyle name="20% - Accent2 12" xfId="94" xr:uid="{00000000-0005-0000-0000-0000A7010000}"/>
    <cellStyle name="20% - Accent2 12 2" xfId="95" xr:uid="{00000000-0005-0000-0000-0000A8010000}"/>
    <cellStyle name="20% - Accent2 12 2 2" xfId="96" xr:uid="{00000000-0005-0000-0000-0000A9010000}"/>
    <cellStyle name="20% - Accent2 12 2 2 2" xfId="1123" xr:uid="{00000000-0005-0000-0000-0000AA010000}"/>
    <cellStyle name="20% - Accent2 12 2 2 2 2" xfId="4652" xr:uid="{00000000-0005-0000-0000-0000AB010000}"/>
    <cellStyle name="20% - Accent2 12 2 2 2_Exh G" xfId="2092" xr:uid="{00000000-0005-0000-0000-0000AC010000}"/>
    <cellStyle name="20% - Accent2 12 2 2 3" xfId="3773" xr:uid="{00000000-0005-0000-0000-0000AD010000}"/>
    <cellStyle name="20% - Accent2 12 2 2_Exh G" xfId="2091" xr:uid="{00000000-0005-0000-0000-0000AE010000}"/>
    <cellStyle name="20% - Accent2 12 2 3" xfId="1122" xr:uid="{00000000-0005-0000-0000-0000AF010000}"/>
    <cellStyle name="20% - Accent2 12 2 3 2" xfId="4651" xr:uid="{00000000-0005-0000-0000-0000B0010000}"/>
    <cellStyle name="20% - Accent2 12 2 3_Exh G" xfId="2093" xr:uid="{00000000-0005-0000-0000-0000B1010000}"/>
    <cellStyle name="20% - Accent2 12 2 4" xfId="3772" xr:uid="{00000000-0005-0000-0000-0000B2010000}"/>
    <cellStyle name="20% - Accent2 12 2_Exh G" xfId="2090" xr:uid="{00000000-0005-0000-0000-0000B3010000}"/>
    <cellStyle name="20% - Accent2 12 3" xfId="97" xr:uid="{00000000-0005-0000-0000-0000B4010000}"/>
    <cellStyle name="20% - Accent2 12 3 2" xfId="1124" xr:uid="{00000000-0005-0000-0000-0000B5010000}"/>
    <cellStyle name="20% - Accent2 12 3 2 2" xfId="4653" xr:uid="{00000000-0005-0000-0000-0000B6010000}"/>
    <cellStyle name="20% - Accent2 12 3 2_Exh G" xfId="2095" xr:uid="{00000000-0005-0000-0000-0000B7010000}"/>
    <cellStyle name="20% - Accent2 12 3 3" xfId="3774" xr:uid="{00000000-0005-0000-0000-0000B8010000}"/>
    <cellStyle name="20% - Accent2 12 3_Exh G" xfId="2094" xr:uid="{00000000-0005-0000-0000-0000B9010000}"/>
    <cellStyle name="20% - Accent2 12 4" xfId="1121" xr:uid="{00000000-0005-0000-0000-0000BA010000}"/>
    <cellStyle name="20% - Accent2 12 4 2" xfId="4650" xr:uid="{00000000-0005-0000-0000-0000BB010000}"/>
    <cellStyle name="20% - Accent2 12 4_Exh G" xfId="2096" xr:uid="{00000000-0005-0000-0000-0000BC010000}"/>
    <cellStyle name="20% - Accent2 12 5" xfId="3771" xr:uid="{00000000-0005-0000-0000-0000BD010000}"/>
    <cellStyle name="20% - Accent2 12_Exh G" xfId="2089" xr:uid="{00000000-0005-0000-0000-0000BE010000}"/>
    <cellStyle name="20% - Accent2 13" xfId="98" xr:uid="{00000000-0005-0000-0000-0000BF010000}"/>
    <cellStyle name="20% - Accent2 13 2" xfId="99" xr:uid="{00000000-0005-0000-0000-0000C0010000}"/>
    <cellStyle name="20% - Accent2 13 2 2" xfId="100" xr:uid="{00000000-0005-0000-0000-0000C1010000}"/>
    <cellStyle name="20% - Accent2 13 2 2 2" xfId="1127" xr:uid="{00000000-0005-0000-0000-0000C2010000}"/>
    <cellStyle name="20% - Accent2 13 2 2 2 2" xfId="4656" xr:uid="{00000000-0005-0000-0000-0000C3010000}"/>
    <cellStyle name="20% - Accent2 13 2 2 2_Exh G" xfId="2100" xr:uid="{00000000-0005-0000-0000-0000C4010000}"/>
    <cellStyle name="20% - Accent2 13 2 2 3" xfId="3777" xr:uid="{00000000-0005-0000-0000-0000C5010000}"/>
    <cellStyle name="20% - Accent2 13 2 2_Exh G" xfId="2099" xr:uid="{00000000-0005-0000-0000-0000C6010000}"/>
    <cellStyle name="20% - Accent2 13 2 3" xfId="1126" xr:uid="{00000000-0005-0000-0000-0000C7010000}"/>
    <cellStyle name="20% - Accent2 13 2 3 2" xfId="4655" xr:uid="{00000000-0005-0000-0000-0000C8010000}"/>
    <cellStyle name="20% - Accent2 13 2 3_Exh G" xfId="2101" xr:uid="{00000000-0005-0000-0000-0000C9010000}"/>
    <cellStyle name="20% - Accent2 13 2 4" xfId="3776" xr:uid="{00000000-0005-0000-0000-0000CA010000}"/>
    <cellStyle name="20% - Accent2 13 2_Exh G" xfId="2098" xr:uid="{00000000-0005-0000-0000-0000CB010000}"/>
    <cellStyle name="20% - Accent2 13 3" xfId="101" xr:uid="{00000000-0005-0000-0000-0000CC010000}"/>
    <cellStyle name="20% - Accent2 13 3 2" xfId="1128" xr:uid="{00000000-0005-0000-0000-0000CD010000}"/>
    <cellStyle name="20% - Accent2 13 3 2 2" xfId="4657" xr:uid="{00000000-0005-0000-0000-0000CE010000}"/>
    <cellStyle name="20% - Accent2 13 3 2_Exh G" xfId="2103" xr:uid="{00000000-0005-0000-0000-0000CF010000}"/>
    <cellStyle name="20% - Accent2 13 3 3" xfId="3778" xr:uid="{00000000-0005-0000-0000-0000D0010000}"/>
    <cellStyle name="20% - Accent2 13 3_Exh G" xfId="2102" xr:uid="{00000000-0005-0000-0000-0000D1010000}"/>
    <cellStyle name="20% - Accent2 13 4" xfId="1125" xr:uid="{00000000-0005-0000-0000-0000D2010000}"/>
    <cellStyle name="20% - Accent2 13 4 2" xfId="4654" xr:uid="{00000000-0005-0000-0000-0000D3010000}"/>
    <cellStyle name="20% - Accent2 13 4_Exh G" xfId="2104" xr:uid="{00000000-0005-0000-0000-0000D4010000}"/>
    <cellStyle name="20% - Accent2 13 5" xfId="3775" xr:uid="{00000000-0005-0000-0000-0000D5010000}"/>
    <cellStyle name="20% - Accent2 13_Exh G" xfId="2097" xr:uid="{00000000-0005-0000-0000-0000D6010000}"/>
    <cellStyle name="20% - Accent2 14" xfId="102" xr:uid="{00000000-0005-0000-0000-0000D7010000}"/>
    <cellStyle name="20% - Accent2 14 2" xfId="103" xr:uid="{00000000-0005-0000-0000-0000D8010000}"/>
    <cellStyle name="20% - Accent2 14 2 2" xfId="1130" xr:uid="{00000000-0005-0000-0000-0000D9010000}"/>
    <cellStyle name="20% - Accent2 14 2 2 2" xfId="4659" xr:uid="{00000000-0005-0000-0000-0000DA010000}"/>
    <cellStyle name="20% - Accent2 14 2 2_Exh G" xfId="2107" xr:uid="{00000000-0005-0000-0000-0000DB010000}"/>
    <cellStyle name="20% - Accent2 14 2 3" xfId="3780" xr:uid="{00000000-0005-0000-0000-0000DC010000}"/>
    <cellStyle name="20% - Accent2 14 2_Exh G" xfId="2106" xr:uid="{00000000-0005-0000-0000-0000DD010000}"/>
    <cellStyle name="20% - Accent2 14 3" xfId="1129" xr:uid="{00000000-0005-0000-0000-0000DE010000}"/>
    <cellStyle name="20% - Accent2 14 3 2" xfId="4658" xr:uid="{00000000-0005-0000-0000-0000DF010000}"/>
    <cellStyle name="20% - Accent2 14 3_Exh G" xfId="2108" xr:uid="{00000000-0005-0000-0000-0000E0010000}"/>
    <cellStyle name="20% - Accent2 14 4" xfId="3779" xr:uid="{00000000-0005-0000-0000-0000E1010000}"/>
    <cellStyle name="20% - Accent2 14_Exh G" xfId="2105" xr:uid="{00000000-0005-0000-0000-0000E2010000}"/>
    <cellStyle name="20% - Accent2 15" xfId="104" xr:uid="{00000000-0005-0000-0000-0000E3010000}"/>
    <cellStyle name="20% - Accent2 15 2" xfId="1131" xr:uid="{00000000-0005-0000-0000-0000E4010000}"/>
    <cellStyle name="20% - Accent2 15 2 2" xfId="4660" xr:uid="{00000000-0005-0000-0000-0000E5010000}"/>
    <cellStyle name="20% - Accent2 15 2_Exh G" xfId="2110" xr:uid="{00000000-0005-0000-0000-0000E6010000}"/>
    <cellStyle name="20% - Accent2 15 3" xfId="3781" xr:uid="{00000000-0005-0000-0000-0000E7010000}"/>
    <cellStyle name="20% - Accent2 15_Exh G" xfId="2109" xr:uid="{00000000-0005-0000-0000-0000E8010000}"/>
    <cellStyle name="20% - Accent2 16" xfId="854" xr:uid="{00000000-0005-0000-0000-0000E9010000}"/>
    <cellStyle name="20% - Accent2 16 2" xfId="1792" xr:uid="{00000000-0005-0000-0000-0000EA010000}"/>
    <cellStyle name="20% - Accent2 16 2 2" xfId="5312" xr:uid="{00000000-0005-0000-0000-0000EB010000}"/>
    <cellStyle name="20% - Accent2 16 2_Exh G" xfId="2112" xr:uid="{00000000-0005-0000-0000-0000EC010000}"/>
    <cellStyle name="20% - Accent2 16 3" xfId="4433" xr:uid="{00000000-0005-0000-0000-0000ED010000}"/>
    <cellStyle name="20% - Accent2 16_Exh G" xfId="2111" xr:uid="{00000000-0005-0000-0000-0000EE010000}"/>
    <cellStyle name="20% - Accent2 2" xfId="105" xr:uid="{00000000-0005-0000-0000-0000EF010000}"/>
    <cellStyle name="20% - Accent2 2 2" xfId="106" xr:uid="{00000000-0005-0000-0000-0000F0010000}"/>
    <cellStyle name="20% - Accent2 2 2 2" xfId="107" xr:uid="{00000000-0005-0000-0000-0000F1010000}"/>
    <cellStyle name="20% - Accent2 2 2 2 2" xfId="1134" xr:uid="{00000000-0005-0000-0000-0000F2010000}"/>
    <cellStyle name="20% - Accent2 2 2 2 2 2" xfId="4663" xr:uid="{00000000-0005-0000-0000-0000F3010000}"/>
    <cellStyle name="20% - Accent2 2 2 2 2_Exh G" xfId="2116" xr:uid="{00000000-0005-0000-0000-0000F4010000}"/>
    <cellStyle name="20% - Accent2 2 2 2 3" xfId="3784" xr:uid="{00000000-0005-0000-0000-0000F5010000}"/>
    <cellStyle name="20% - Accent2 2 2 2_Exh G" xfId="2115" xr:uid="{00000000-0005-0000-0000-0000F6010000}"/>
    <cellStyle name="20% - Accent2 2 2 3" xfId="886" xr:uid="{00000000-0005-0000-0000-0000F7010000}"/>
    <cellStyle name="20% - Accent2 2 2 3 2" xfId="1819" xr:uid="{00000000-0005-0000-0000-0000F8010000}"/>
    <cellStyle name="20% - Accent2 2 2 3 2 2" xfId="5336" xr:uid="{00000000-0005-0000-0000-0000F9010000}"/>
    <cellStyle name="20% - Accent2 2 2 3 2_Exh G" xfId="2118" xr:uid="{00000000-0005-0000-0000-0000FA010000}"/>
    <cellStyle name="20% - Accent2 2 2 3 3" xfId="4457" xr:uid="{00000000-0005-0000-0000-0000FB010000}"/>
    <cellStyle name="20% - Accent2 2 2 3_Exh G" xfId="2117" xr:uid="{00000000-0005-0000-0000-0000FC010000}"/>
    <cellStyle name="20% - Accent2 2 2 4" xfId="1133" xr:uid="{00000000-0005-0000-0000-0000FD010000}"/>
    <cellStyle name="20% - Accent2 2 2 4 2" xfId="4662" xr:uid="{00000000-0005-0000-0000-0000FE010000}"/>
    <cellStyle name="20% - Accent2 2 2 4_Exh G" xfId="2119" xr:uid="{00000000-0005-0000-0000-0000FF010000}"/>
    <cellStyle name="20% - Accent2 2 2 5" xfId="3783" xr:uid="{00000000-0005-0000-0000-000000020000}"/>
    <cellStyle name="20% - Accent2 2 2_Exh G" xfId="2114" xr:uid="{00000000-0005-0000-0000-000001020000}"/>
    <cellStyle name="20% - Accent2 2 3" xfId="108" xr:uid="{00000000-0005-0000-0000-000002020000}"/>
    <cellStyle name="20% - Accent2 2 3 2" xfId="1135" xr:uid="{00000000-0005-0000-0000-000003020000}"/>
    <cellStyle name="20% - Accent2 2 3 2 2" xfId="4664" xr:uid="{00000000-0005-0000-0000-000004020000}"/>
    <cellStyle name="20% - Accent2 2 3 2_Exh G" xfId="2121" xr:uid="{00000000-0005-0000-0000-000005020000}"/>
    <cellStyle name="20% - Accent2 2 3 3" xfId="3785" xr:uid="{00000000-0005-0000-0000-000006020000}"/>
    <cellStyle name="20% - Accent2 2 3_Exh G" xfId="2120" xr:uid="{00000000-0005-0000-0000-000007020000}"/>
    <cellStyle name="20% - Accent2 2 4" xfId="885" xr:uid="{00000000-0005-0000-0000-000008020000}"/>
    <cellStyle name="20% - Accent2 2 4 2" xfId="1818" xr:uid="{00000000-0005-0000-0000-000009020000}"/>
    <cellStyle name="20% - Accent2 2 4 2 2" xfId="5335" xr:uid="{00000000-0005-0000-0000-00000A020000}"/>
    <cellStyle name="20% - Accent2 2 4 2_Exh G" xfId="2123" xr:uid="{00000000-0005-0000-0000-00000B020000}"/>
    <cellStyle name="20% - Accent2 2 4 3" xfId="4456" xr:uid="{00000000-0005-0000-0000-00000C020000}"/>
    <cellStyle name="20% - Accent2 2 4_Exh G" xfId="2122" xr:uid="{00000000-0005-0000-0000-00000D020000}"/>
    <cellStyle name="20% - Accent2 2 5" xfId="1132" xr:uid="{00000000-0005-0000-0000-00000E020000}"/>
    <cellStyle name="20% - Accent2 2 5 2" xfId="4661" xr:uid="{00000000-0005-0000-0000-00000F020000}"/>
    <cellStyle name="20% - Accent2 2 5_Exh G" xfId="2124" xr:uid="{00000000-0005-0000-0000-000010020000}"/>
    <cellStyle name="20% - Accent2 2 6" xfId="3782" xr:uid="{00000000-0005-0000-0000-000011020000}"/>
    <cellStyle name="20% - Accent2 2_Exh G" xfId="2113" xr:uid="{00000000-0005-0000-0000-000012020000}"/>
    <cellStyle name="20% - Accent2 3" xfId="109" xr:uid="{00000000-0005-0000-0000-000013020000}"/>
    <cellStyle name="20% - Accent2 3 2" xfId="110" xr:uid="{00000000-0005-0000-0000-000014020000}"/>
    <cellStyle name="20% - Accent2 3 2 2" xfId="111" xr:uid="{00000000-0005-0000-0000-000015020000}"/>
    <cellStyle name="20% - Accent2 3 2 2 2" xfId="1138" xr:uid="{00000000-0005-0000-0000-000016020000}"/>
    <cellStyle name="20% - Accent2 3 2 2 2 2" xfId="4667" xr:uid="{00000000-0005-0000-0000-000017020000}"/>
    <cellStyle name="20% - Accent2 3 2 2 2_Exh G" xfId="2128" xr:uid="{00000000-0005-0000-0000-000018020000}"/>
    <cellStyle name="20% - Accent2 3 2 2 3" xfId="3788" xr:uid="{00000000-0005-0000-0000-000019020000}"/>
    <cellStyle name="20% - Accent2 3 2 2_Exh G" xfId="2127" xr:uid="{00000000-0005-0000-0000-00001A020000}"/>
    <cellStyle name="20% - Accent2 3 2 3" xfId="888" xr:uid="{00000000-0005-0000-0000-00001B020000}"/>
    <cellStyle name="20% - Accent2 3 2 3 2" xfId="1821" xr:uid="{00000000-0005-0000-0000-00001C020000}"/>
    <cellStyle name="20% - Accent2 3 2 3 2 2" xfId="5338" xr:uid="{00000000-0005-0000-0000-00001D020000}"/>
    <cellStyle name="20% - Accent2 3 2 3 2_Exh G" xfId="2130" xr:uid="{00000000-0005-0000-0000-00001E020000}"/>
    <cellStyle name="20% - Accent2 3 2 3 3" xfId="4459" xr:uid="{00000000-0005-0000-0000-00001F020000}"/>
    <cellStyle name="20% - Accent2 3 2 3_Exh G" xfId="2129" xr:uid="{00000000-0005-0000-0000-000020020000}"/>
    <cellStyle name="20% - Accent2 3 2 4" xfId="1137" xr:uid="{00000000-0005-0000-0000-000021020000}"/>
    <cellStyle name="20% - Accent2 3 2 4 2" xfId="4666" xr:uid="{00000000-0005-0000-0000-000022020000}"/>
    <cellStyle name="20% - Accent2 3 2 4_Exh G" xfId="2131" xr:uid="{00000000-0005-0000-0000-000023020000}"/>
    <cellStyle name="20% - Accent2 3 2 5" xfId="3787" xr:uid="{00000000-0005-0000-0000-000024020000}"/>
    <cellStyle name="20% - Accent2 3 2_Exh G" xfId="2126" xr:uid="{00000000-0005-0000-0000-000025020000}"/>
    <cellStyle name="20% - Accent2 3 3" xfId="112" xr:uid="{00000000-0005-0000-0000-000026020000}"/>
    <cellStyle name="20% - Accent2 3 3 2" xfId="1139" xr:uid="{00000000-0005-0000-0000-000027020000}"/>
    <cellStyle name="20% - Accent2 3 3 2 2" xfId="4668" xr:uid="{00000000-0005-0000-0000-000028020000}"/>
    <cellStyle name="20% - Accent2 3 3 2_Exh G" xfId="2133" xr:uid="{00000000-0005-0000-0000-000029020000}"/>
    <cellStyle name="20% - Accent2 3 3 3" xfId="3789" xr:uid="{00000000-0005-0000-0000-00002A020000}"/>
    <cellStyle name="20% - Accent2 3 3_Exh G" xfId="2132" xr:uid="{00000000-0005-0000-0000-00002B020000}"/>
    <cellStyle name="20% - Accent2 3 4" xfId="887" xr:uid="{00000000-0005-0000-0000-00002C020000}"/>
    <cellStyle name="20% - Accent2 3 4 2" xfId="1820" xr:uid="{00000000-0005-0000-0000-00002D020000}"/>
    <cellStyle name="20% - Accent2 3 4 2 2" xfId="5337" xr:uid="{00000000-0005-0000-0000-00002E020000}"/>
    <cellStyle name="20% - Accent2 3 4 2_Exh G" xfId="2135" xr:uid="{00000000-0005-0000-0000-00002F020000}"/>
    <cellStyle name="20% - Accent2 3 4 3" xfId="4458" xr:uid="{00000000-0005-0000-0000-000030020000}"/>
    <cellStyle name="20% - Accent2 3 4_Exh G" xfId="2134" xr:uid="{00000000-0005-0000-0000-000031020000}"/>
    <cellStyle name="20% - Accent2 3 5" xfId="1136" xr:uid="{00000000-0005-0000-0000-000032020000}"/>
    <cellStyle name="20% - Accent2 3 5 2" xfId="4665" xr:uid="{00000000-0005-0000-0000-000033020000}"/>
    <cellStyle name="20% - Accent2 3 5_Exh G" xfId="2136" xr:uid="{00000000-0005-0000-0000-000034020000}"/>
    <cellStyle name="20% - Accent2 3 6" xfId="3786" xr:uid="{00000000-0005-0000-0000-000035020000}"/>
    <cellStyle name="20% - Accent2 3_Exh G" xfId="2125" xr:uid="{00000000-0005-0000-0000-000036020000}"/>
    <cellStyle name="20% - Accent2 4" xfId="113" xr:uid="{00000000-0005-0000-0000-000037020000}"/>
    <cellStyle name="20% - Accent2 4 2" xfId="114" xr:uid="{00000000-0005-0000-0000-000038020000}"/>
    <cellStyle name="20% - Accent2 4 2 2" xfId="115" xr:uid="{00000000-0005-0000-0000-000039020000}"/>
    <cellStyle name="20% - Accent2 4 2 2 2" xfId="1142" xr:uid="{00000000-0005-0000-0000-00003A020000}"/>
    <cellStyle name="20% - Accent2 4 2 2 2 2" xfId="4671" xr:uid="{00000000-0005-0000-0000-00003B020000}"/>
    <cellStyle name="20% - Accent2 4 2 2 2_Exh G" xfId="2140" xr:uid="{00000000-0005-0000-0000-00003C020000}"/>
    <cellStyle name="20% - Accent2 4 2 2 3" xfId="3792" xr:uid="{00000000-0005-0000-0000-00003D020000}"/>
    <cellStyle name="20% - Accent2 4 2 2_Exh G" xfId="2139" xr:uid="{00000000-0005-0000-0000-00003E020000}"/>
    <cellStyle name="20% - Accent2 4 2 3" xfId="890" xr:uid="{00000000-0005-0000-0000-00003F020000}"/>
    <cellStyle name="20% - Accent2 4 2 3 2" xfId="1823" xr:uid="{00000000-0005-0000-0000-000040020000}"/>
    <cellStyle name="20% - Accent2 4 2 3 2 2" xfId="5340" xr:uid="{00000000-0005-0000-0000-000041020000}"/>
    <cellStyle name="20% - Accent2 4 2 3 2_Exh G" xfId="2142" xr:uid="{00000000-0005-0000-0000-000042020000}"/>
    <cellStyle name="20% - Accent2 4 2 3 3" xfId="4461" xr:uid="{00000000-0005-0000-0000-000043020000}"/>
    <cellStyle name="20% - Accent2 4 2 3_Exh G" xfId="2141" xr:uid="{00000000-0005-0000-0000-000044020000}"/>
    <cellStyle name="20% - Accent2 4 2 4" xfId="1141" xr:uid="{00000000-0005-0000-0000-000045020000}"/>
    <cellStyle name="20% - Accent2 4 2 4 2" xfId="4670" xr:uid="{00000000-0005-0000-0000-000046020000}"/>
    <cellStyle name="20% - Accent2 4 2 4_Exh G" xfId="2143" xr:uid="{00000000-0005-0000-0000-000047020000}"/>
    <cellStyle name="20% - Accent2 4 2 5" xfId="3791" xr:uid="{00000000-0005-0000-0000-000048020000}"/>
    <cellStyle name="20% - Accent2 4 2_Exh G" xfId="2138" xr:uid="{00000000-0005-0000-0000-000049020000}"/>
    <cellStyle name="20% - Accent2 4 3" xfId="116" xr:uid="{00000000-0005-0000-0000-00004A020000}"/>
    <cellStyle name="20% - Accent2 4 3 2" xfId="1143" xr:uid="{00000000-0005-0000-0000-00004B020000}"/>
    <cellStyle name="20% - Accent2 4 3 2 2" xfId="4672" xr:uid="{00000000-0005-0000-0000-00004C020000}"/>
    <cellStyle name="20% - Accent2 4 3 2_Exh G" xfId="2145" xr:uid="{00000000-0005-0000-0000-00004D020000}"/>
    <cellStyle name="20% - Accent2 4 3 3" xfId="3793" xr:uid="{00000000-0005-0000-0000-00004E020000}"/>
    <cellStyle name="20% - Accent2 4 3_Exh G" xfId="2144" xr:uid="{00000000-0005-0000-0000-00004F020000}"/>
    <cellStyle name="20% - Accent2 4 4" xfId="889" xr:uid="{00000000-0005-0000-0000-000050020000}"/>
    <cellStyle name="20% - Accent2 4 4 2" xfId="1822" xr:uid="{00000000-0005-0000-0000-000051020000}"/>
    <cellStyle name="20% - Accent2 4 4 2 2" xfId="5339" xr:uid="{00000000-0005-0000-0000-000052020000}"/>
    <cellStyle name="20% - Accent2 4 4 2_Exh G" xfId="2147" xr:uid="{00000000-0005-0000-0000-000053020000}"/>
    <cellStyle name="20% - Accent2 4 4 3" xfId="4460" xr:uid="{00000000-0005-0000-0000-000054020000}"/>
    <cellStyle name="20% - Accent2 4 4_Exh G" xfId="2146" xr:uid="{00000000-0005-0000-0000-000055020000}"/>
    <cellStyle name="20% - Accent2 4 5" xfId="1140" xr:uid="{00000000-0005-0000-0000-000056020000}"/>
    <cellStyle name="20% - Accent2 4 5 2" xfId="4669" xr:uid="{00000000-0005-0000-0000-000057020000}"/>
    <cellStyle name="20% - Accent2 4 5_Exh G" xfId="2148" xr:uid="{00000000-0005-0000-0000-000058020000}"/>
    <cellStyle name="20% - Accent2 4 6" xfId="3790" xr:uid="{00000000-0005-0000-0000-000059020000}"/>
    <cellStyle name="20% - Accent2 4_Exh G" xfId="2137" xr:uid="{00000000-0005-0000-0000-00005A020000}"/>
    <cellStyle name="20% - Accent2 5" xfId="117" xr:uid="{00000000-0005-0000-0000-00005B020000}"/>
    <cellStyle name="20% - Accent2 5 2" xfId="118" xr:uid="{00000000-0005-0000-0000-00005C020000}"/>
    <cellStyle name="20% - Accent2 5 2 2" xfId="119" xr:uid="{00000000-0005-0000-0000-00005D020000}"/>
    <cellStyle name="20% - Accent2 5 2 2 2" xfId="1146" xr:uid="{00000000-0005-0000-0000-00005E020000}"/>
    <cellStyle name="20% - Accent2 5 2 2 2 2" xfId="4675" xr:uid="{00000000-0005-0000-0000-00005F020000}"/>
    <cellStyle name="20% - Accent2 5 2 2 2_Exh G" xfId="2152" xr:uid="{00000000-0005-0000-0000-000060020000}"/>
    <cellStyle name="20% - Accent2 5 2 2 3" xfId="3796" xr:uid="{00000000-0005-0000-0000-000061020000}"/>
    <cellStyle name="20% - Accent2 5 2 2_Exh G" xfId="2151" xr:uid="{00000000-0005-0000-0000-000062020000}"/>
    <cellStyle name="20% - Accent2 5 2 3" xfId="1145" xr:uid="{00000000-0005-0000-0000-000063020000}"/>
    <cellStyle name="20% - Accent2 5 2 3 2" xfId="4674" xr:uid="{00000000-0005-0000-0000-000064020000}"/>
    <cellStyle name="20% - Accent2 5 2 3_Exh G" xfId="2153" xr:uid="{00000000-0005-0000-0000-000065020000}"/>
    <cellStyle name="20% - Accent2 5 2 4" xfId="3795" xr:uid="{00000000-0005-0000-0000-000066020000}"/>
    <cellStyle name="20% - Accent2 5 2_Exh G" xfId="2150" xr:uid="{00000000-0005-0000-0000-000067020000}"/>
    <cellStyle name="20% - Accent2 5 3" xfId="120" xr:uid="{00000000-0005-0000-0000-000068020000}"/>
    <cellStyle name="20% - Accent2 5 3 2" xfId="1147" xr:uid="{00000000-0005-0000-0000-000069020000}"/>
    <cellStyle name="20% - Accent2 5 3 2 2" xfId="4676" xr:uid="{00000000-0005-0000-0000-00006A020000}"/>
    <cellStyle name="20% - Accent2 5 3 2_Exh G" xfId="2155" xr:uid="{00000000-0005-0000-0000-00006B020000}"/>
    <cellStyle name="20% - Accent2 5 3 3" xfId="3797" xr:uid="{00000000-0005-0000-0000-00006C020000}"/>
    <cellStyle name="20% - Accent2 5 3_Exh G" xfId="2154" xr:uid="{00000000-0005-0000-0000-00006D020000}"/>
    <cellStyle name="20% - Accent2 5 4" xfId="891" xr:uid="{00000000-0005-0000-0000-00006E020000}"/>
    <cellStyle name="20% - Accent2 5 5" xfId="1144" xr:uid="{00000000-0005-0000-0000-00006F020000}"/>
    <cellStyle name="20% - Accent2 5 5 2" xfId="4673" xr:uid="{00000000-0005-0000-0000-000070020000}"/>
    <cellStyle name="20% - Accent2 5 5_Exh G" xfId="2156" xr:uid="{00000000-0005-0000-0000-000071020000}"/>
    <cellStyle name="20% - Accent2 5 6" xfId="3794" xr:uid="{00000000-0005-0000-0000-000072020000}"/>
    <cellStyle name="20% - Accent2 5_Exh G" xfId="2149" xr:uid="{00000000-0005-0000-0000-000073020000}"/>
    <cellStyle name="20% - Accent2 6" xfId="121" xr:uid="{00000000-0005-0000-0000-000074020000}"/>
    <cellStyle name="20% - Accent2 6 2" xfId="122" xr:uid="{00000000-0005-0000-0000-000075020000}"/>
    <cellStyle name="20% - Accent2 6 2 2" xfId="123" xr:uid="{00000000-0005-0000-0000-000076020000}"/>
    <cellStyle name="20% - Accent2 6 2 2 2" xfId="1150" xr:uid="{00000000-0005-0000-0000-000077020000}"/>
    <cellStyle name="20% - Accent2 6 2 2 2 2" xfId="4679" xr:uid="{00000000-0005-0000-0000-000078020000}"/>
    <cellStyle name="20% - Accent2 6 2 2 2_Exh G" xfId="2160" xr:uid="{00000000-0005-0000-0000-000079020000}"/>
    <cellStyle name="20% - Accent2 6 2 2 3" xfId="3800" xr:uid="{00000000-0005-0000-0000-00007A020000}"/>
    <cellStyle name="20% - Accent2 6 2 2_Exh G" xfId="2159" xr:uid="{00000000-0005-0000-0000-00007B020000}"/>
    <cellStyle name="20% - Accent2 6 2 3" xfId="1149" xr:uid="{00000000-0005-0000-0000-00007C020000}"/>
    <cellStyle name="20% - Accent2 6 2 3 2" xfId="4678" xr:uid="{00000000-0005-0000-0000-00007D020000}"/>
    <cellStyle name="20% - Accent2 6 2 3_Exh G" xfId="2161" xr:uid="{00000000-0005-0000-0000-00007E020000}"/>
    <cellStyle name="20% - Accent2 6 2 4" xfId="3799" xr:uid="{00000000-0005-0000-0000-00007F020000}"/>
    <cellStyle name="20% - Accent2 6 2_Exh G" xfId="2158" xr:uid="{00000000-0005-0000-0000-000080020000}"/>
    <cellStyle name="20% - Accent2 6 3" xfId="124" xr:uid="{00000000-0005-0000-0000-000081020000}"/>
    <cellStyle name="20% - Accent2 6 3 2" xfId="1151" xr:uid="{00000000-0005-0000-0000-000082020000}"/>
    <cellStyle name="20% - Accent2 6 3 2 2" xfId="4680" xr:uid="{00000000-0005-0000-0000-000083020000}"/>
    <cellStyle name="20% - Accent2 6 3 2_Exh G" xfId="2163" xr:uid="{00000000-0005-0000-0000-000084020000}"/>
    <cellStyle name="20% - Accent2 6 3 3" xfId="3801" xr:uid="{00000000-0005-0000-0000-000085020000}"/>
    <cellStyle name="20% - Accent2 6 3_Exh G" xfId="2162" xr:uid="{00000000-0005-0000-0000-000086020000}"/>
    <cellStyle name="20% - Accent2 6 4" xfId="892" xr:uid="{00000000-0005-0000-0000-000087020000}"/>
    <cellStyle name="20% - Accent2 6 4 2" xfId="1824" xr:uid="{00000000-0005-0000-0000-000088020000}"/>
    <cellStyle name="20% - Accent2 6 4 2 2" xfId="5341" xr:uid="{00000000-0005-0000-0000-000089020000}"/>
    <cellStyle name="20% - Accent2 6 4 2_Exh G" xfId="2165" xr:uid="{00000000-0005-0000-0000-00008A020000}"/>
    <cellStyle name="20% - Accent2 6 4 3" xfId="4462" xr:uid="{00000000-0005-0000-0000-00008B020000}"/>
    <cellStyle name="20% - Accent2 6 4_Exh G" xfId="2164" xr:uid="{00000000-0005-0000-0000-00008C020000}"/>
    <cellStyle name="20% - Accent2 6 5" xfId="1148" xr:uid="{00000000-0005-0000-0000-00008D020000}"/>
    <cellStyle name="20% - Accent2 6 5 2" xfId="4677" xr:uid="{00000000-0005-0000-0000-00008E020000}"/>
    <cellStyle name="20% - Accent2 6 5_Exh G" xfId="2166" xr:uid="{00000000-0005-0000-0000-00008F020000}"/>
    <cellStyle name="20% - Accent2 6 6" xfId="3798" xr:uid="{00000000-0005-0000-0000-000090020000}"/>
    <cellStyle name="20% - Accent2 6_Exh G" xfId="2157" xr:uid="{00000000-0005-0000-0000-000091020000}"/>
    <cellStyle name="20% - Accent2 7" xfId="125" xr:uid="{00000000-0005-0000-0000-000092020000}"/>
    <cellStyle name="20% - Accent2 7 2" xfId="126" xr:uid="{00000000-0005-0000-0000-000093020000}"/>
    <cellStyle name="20% - Accent2 7 2 2" xfId="127" xr:uid="{00000000-0005-0000-0000-000094020000}"/>
    <cellStyle name="20% - Accent2 7 2 2 2" xfId="1154" xr:uid="{00000000-0005-0000-0000-000095020000}"/>
    <cellStyle name="20% - Accent2 7 2 2 2 2" xfId="4683" xr:uid="{00000000-0005-0000-0000-000096020000}"/>
    <cellStyle name="20% - Accent2 7 2 2 2_Exh G" xfId="2170" xr:uid="{00000000-0005-0000-0000-000097020000}"/>
    <cellStyle name="20% - Accent2 7 2 2 3" xfId="3804" xr:uid="{00000000-0005-0000-0000-000098020000}"/>
    <cellStyle name="20% - Accent2 7 2 2_Exh G" xfId="2169" xr:uid="{00000000-0005-0000-0000-000099020000}"/>
    <cellStyle name="20% - Accent2 7 2 3" xfId="1153" xr:uid="{00000000-0005-0000-0000-00009A020000}"/>
    <cellStyle name="20% - Accent2 7 2 3 2" xfId="4682" xr:uid="{00000000-0005-0000-0000-00009B020000}"/>
    <cellStyle name="20% - Accent2 7 2 3_Exh G" xfId="2171" xr:uid="{00000000-0005-0000-0000-00009C020000}"/>
    <cellStyle name="20% - Accent2 7 2 4" xfId="3803" xr:uid="{00000000-0005-0000-0000-00009D020000}"/>
    <cellStyle name="20% - Accent2 7 2_Exh G" xfId="2168" xr:uid="{00000000-0005-0000-0000-00009E020000}"/>
    <cellStyle name="20% - Accent2 7 3" xfId="128" xr:uid="{00000000-0005-0000-0000-00009F020000}"/>
    <cellStyle name="20% - Accent2 7 3 2" xfId="1155" xr:uid="{00000000-0005-0000-0000-0000A0020000}"/>
    <cellStyle name="20% - Accent2 7 3 2 2" xfId="4684" xr:uid="{00000000-0005-0000-0000-0000A1020000}"/>
    <cellStyle name="20% - Accent2 7 3 2_Exh G" xfId="2173" xr:uid="{00000000-0005-0000-0000-0000A2020000}"/>
    <cellStyle name="20% - Accent2 7 3 3" xfId="3805" xr:uid="{00000000-0005-0000-0000-0000A3020000}"/>
    <cellStyle name="20% - Accent2 7 3_Exh G" xfId="2172" xr:uid="{00000000-0005-0000-0000-0000A4020000}"/>
    <cellStyle name="20% - Accent2 7 4" xfId="893" xr:uid="{00000000-0005-0000-0000-0000A5020000}"/>
    <cellStyle name="20% - Accent2 7 4 2" xfId="1825" xr:uid="{00000000-0005-0000-0000-0000A6020000}"/>
    <cellStyle name="20% - Accent2 7 4 2 2" xfId="5342" xr:uid="{00000000-0005-0000-0000-0000A7020000}"/>
    <cellStyle name="20% - Accent2 7 4 2_Exh G" xfId="2175" xr:uid="{00000000-0005-0000-0000-0000A8020000}"/>
    <cellStyle name="20% - Accent2 7 4 3" xfId="4463" xr:uid="{00000000-0005-0000-0000-0000A9020000}"/>
    <cellStyle name="20% - Accent2 7 4_Exh G" xfId="2174" xr:uid="{00000000-0005-0000-0000-0000AA020000}"/>
    <cellStyle name="20% - Accent2 7 5" xfId="1152" xr:uid="{00000000-0005-0000-0000-0000AB020000}"/>
    <cellStyle name="20% - Accent2 7 5 2" xfId="4681" xr:uid="{00000000-0005-0000-0000-0000AC020000}"/>
    <cellStyle name="20% - Accent2 7 5_Exh G" xfId="2176" xr:uid="{00000000-0005-0000-0000-0000AD020000}"/>
    <cellStyle name="20% - Accent2 7 6" xfId="3802" xr:uid="{00000000-0005-0000-0000-0000AE020000}"/>
    <cellStyle name="20% - Accent2 7_Exh G" xfId="2167" xr:uid="{00000000-0005-0000-0000-0000AF020000}"/>
    <cellStyle name="20% - Accent2 8" xfId="129" xr:uid="{00000000-0005-0000-0000-0000B0020000}"/>
    <cellStyle name="20% - Accent2 8 2" xfId="130" xr:uid="{00000000-0005-0000-0000-0000B1020000}"/>
    <cellStyle name="20% - Accent2 8 2 2" xfId="131" xr:uid="{00000000-0005-0000-0000-0000B2020000}"/>
    <cellStyle name="20% - Accent2 8 2 2 2" xfId="1158" xr:uid="{00000000-0005-0000-0000-0000B3020000}"/>
    <cellStyle name="20% - Accent2 8 2 2 2 2" xfId="4687" xr:uid="{00000000-0005-0000-0000-0000B4020000}"/>
    <cellStyle name="20% - Accent2 8 2 2 2_Exh G" xfId="2180" xr:uid="{00000000-0005-0000-0000-0000B5020000}"/>
    <cellStyle name="20% - Accent2 8 2 2 3" xfId="3808" xr:uid="{00000000-0005-0000-0000-0000B6020000}"/>
    <cellStyle name="20% - Accent2 8 2 2_Exh G" xfId="2179" xr:uid="{00000000-0005-0000-0000-0000B7020000}"/>
    <cellStyle name="20% - Accent2 8 2 3" xfId="1157" xr:uid="{00000000-0005-0000-0000-0000B8020000}"/>
    <cellStyle name="20% - Accent2 8 2 3 2" xfId="4686" xr:uid="{00000000-0005-0000-0000-0000B9020000}"/>
    <cellStyle name="20% - Accent2 8 2 3_Exh G" xfId="2181" xr:uid="{00000000-0005-0000-0000-0000BA020000}"/>
    <cellStyle name="20% - Accent2 8 2 4" xfId="3807" xr:uid="{00000000-0005-0000-0000-0000BB020000}"/>
    <cellStyle name="20% - Accent2 8 2_Exh G" xfId="2178" xr:uid="{00000000-0005-0000-0000-0000BC020000}"/>
    <cellStyle name="20% - Accent2 8 3" xfId="132" xr:uid="{00000000-0005-0000-0000-0000BD020000}"/>
    <cellStyle name="20% - Accent2 8 3 2" xfId="1159" xr:uid="{00000000-0005-0000-0000-0000BE020000}"/>
    <cellStyle name="20% - Accent2 8 3 2 2" xfId="4688" xr:uid="{00000000-0005-0000-0000-0000BF020000}"/>
    <cellStyle name="20% - Accent2 8 3 2_Exh G" xfId="2183" xr:uid="{00000000-0005-0000-0000-0000C0020000}"/>
    <cellStyle name="20% - Accent2 8 3 3" xfId="3809" xr:uid="{00000000-0005-0000-0000-0000C1020000}"/>
    <cellStyle name="20% - Accent2 8 3_Exh G" xfId="2182" xr:uid="{00000000-0005-0000-0000-0000C2020000}"/>
    <cellStyle name="20% - Accent2 8 4" xfId="894" xr:uid="{00000000-0005-0000-0000-0000C3020000}"/>
    <cellStyle name="20% - Accent2 8 4 2" xfId="1826" xr:uid="{00000000-0005-0000-0000-0000C4020000}"/>
    <cellStyle name="20% - Accent2 8 4 2 2" xfId="5343" xr:uid="{00000000-0005-0000-0000-0000C5020000}"/>
    <cellStyle name="20% - Accent2 8 4 2_Exh G" xfId="2185" xr:uid="{00000000-0005-0000-0000-0000C6020000}"/>
    <cellStyle name="20% - Accent2 8 4 3" xfId="4464" xr:uid="{00000000-0005-0000-0000-0000C7020000}"/>
    <cellStyle name="20% - Accent2 8 4_Exh G" xfId="2184" xr:uid="{00000000-0005-0000-0000-0000C8020000}"/>
    <cellStyle name="20% - Accent2 8 5" xfId="1156" xr:uid="{00000000-0005-0000-0000-0000C9020000}"/>
    <cellStyle name="20% - Accent2 8 5 2" xfId="4685" xr:uid="{00000000-0005-0000-0000-0000CA020000}"/>
    <cellStyle name="20% - Accent2 8 5_Exh G" xfId="2186" xr:uid="{00000000-0005-0000-0000-0000CB020000}"/>
    <cellStyle name="20% - Accent2 8 6" xfId="3806" xr:uid="{00000000-0005-0000-0000-0000CC020000}"/>
    <cellStyle name="20% - Accent2 8_Exh G" xfId="2177" xr:uid="{00000000-0005-0000-0000-0000CD020000}"/>
    <cellStyle name="20% - Accent2 9" xfId="133" xr:uid="{00000000-0005-0000-0000-0000CE020000}"/>
    <cellStyle name="20% - Accent2 9 2" xfId="134" xr:uid="{00000000-0005-0000-0000-0000CF020000}"/>
    <cellStyle name="20% - Accent2 9 2 2" xfId="135" xr:uid="{00000000-0005-0000-0000-0000D0020000}"/>
    <cellStyle name="20% - Accent2 9 2 2 2" xfId="1162" xr:uid="{00000000-0005-0000-0000-0000D1020000}"/>
    <cellStyle name="20% - Accent2 9 2 2 2 2" xfId="4691" xr:uid="{00000000-0005-0000-0000-0000D2020000}"/>
    <cellStyle name="20% - Accent2 9 2 2 2_Exh G" xfId="2190" xr:uid="{00000000-0005-0000-0000-0000D3020000}"/>
    <cellStyle name="20% - Accent2 9 2 2 3" xfId="3812" xr:uid="{00000000-0005-0000-0000-0000D4020000}"/>
    <cellStyle name="20% - Accent2 9 2 2_Exh G" xfId="2189" xr:uid="{00000000-0005-0000-0000-0000D5020000}"/>
    <cellStyle name="20% - Accent2 9 2 3" xfId="1161" xr:uid="{00000000-0005-0000-0000-0000D6020000}"/>
    <cellStyle name="20% - Accent2 9 2 3 2" xfId="4690" xr:uid="{00000000-0005-0000-0000-0000D7020000}"/>
    <cellStyle name="20% - Accent2 9 2 3_Exh G" xfId="2191" xr:uid="{00000000-0005-0000-0000-0000D8020000}"/>
    <cellStyle name="20% - Accent2 9 2 4" xfId="3811" xr:uid="{00000000-0005-0000-0000-0000D9020000}"/>
    <cellStyle name="20% - Accent2 9 2_Exh G" xfId="2188" xr:uid="{00000000-0005-0000-0000-0000DA020000}"/>
    <cellStyle name="20% - Accent2 9 3" xfId="136" xr:uid="{00000000-0005-0000-0000-0000DB020000}"/>
    <cellStyle name="20% - Accent2 9 3 2" xfId="1163" xr:uid="{00000000-0005-0000-0000-0000DC020000}"/>
    <cellStyle name="20% - Accent2 9 3 2 2" xfId="4692" xr:uid="{00000000-0005-0000-0000-0000DD020000}"/>
    <cellStyle name="20% - Accent2 9 3 2_Exh G" xfId="2193" xr:uid="{00000000-0005-0000-0000-0000DE020000}"/>
    <cellStyle name="20% - Accent2 9 3 3" xfId="3813" xr:uid="{00000000-0005-0000-0000-0000DF020000}"/>
    <cellStyle name="20% - Accent2 9 3_Exh G" xfId="2192" xr:uid="{00000000-0005-0000-0000-0000E0020000}"/>
    <cellStyle name="20% - Accent2 9 4" xfId="895" xr:uid="{00000000-0005-0000-0000-0000E1020000}"/>
    <cellStyle name="20% - Accent2 9 4 2" xfId="1827" xr:uid="{00000000-0005-0000-0000-0000E2020000}"/>
    <cellStyle name="20% - Accent2 9 4 2 2" xfId="5344" xr:uid="{00000000-0005-0000-0000-0000E3020000}"/>
    <cellStyle name="20% - Accent2 9 4 2_Exh G" xfId="2195" xr:uid="{00000000-0005-0000-0000-0000E4020000}"/>
    <cellStyle name="20% - Accent2 9 4 3" xfId="4465" xr:uid="{00000000-0005-0000-0000-0000E5020000}"/>
    <cellStyle name="20% - Accent2 9 4_Exh G" xfId="2194" xr:uid="{00000000-0005-0000-0000-0000E6020000}"/>
    <cellStyle name="20% - Accent2 9 5" xfId="1160" xr:uid="{00000000-0005-0000-0000-0000E7020000}"/>
    <cellStyle name="20% - Accent2 9 5 2" xfId="4689" xr:uid="{00000000-0005-0000-0000-0000E8020000}"/>
    <cellStyle name="20% - Accent2 9 5_Exh G" xfId="2196" xr:uid="{00000000-0005-0000-0000-0000E9020000}"/>
    <cellStyle name="20% - Accent2 9 6" xfId="3810" xr:uid="{00000000-0005-0000-0000-0000EA020000}"/>
    <cellStyle name="20% - Accent2 9_Exh G" xfId="2187" xr:uid="{00000000-0005-0000-0000-0000EB020000}"/>
    <cellStyle name="20% - Accent3 10" xfId="137" xr:uid="{00000000-0005-0000-0000-0000EC020000}"/>
    <cellStyle name="20% - Accent3 10 2" xfId="138" xr:uid="{00000000-0005-0000-0000-0000ED020000}"/>
    <cellStyle name="20% - Accent3 10 2 2" xfId="139" xr:uid="{00000000-0005-0000-0000-0000EE020000}"/>
    <cellStyle name="20% - Accent3 10 2 2 2" xfId="1166" xr:uid="{00000000-0005-0000-0000-0000EF020000}"/>
    <cellStyle name="20% - Accent3 10 2 2 2 2" xfId="4695" xr:uid="{00000000-0005-0000-0000-0000F0020000}"/>
    <cellStyle name="20% - Accent3 10 2 2 2_Exh G" xfId="2200" xr:uid="{00000000-0005-0000-0000-0000F1020000}"/>
    <cellStyle name="20% - Accent3 10 2 2 3" xfId="3816" xr:uid="{00000000-0005-0000-0000-0000F2020000}"/>
    <cellStyle name="20% - Accent3 10 2 2_Exh G" xfId="2199" xr:uid="{00000000-0005-0000-0000-0000F3020000}"/>
    <cellStyle name="20% - Accent3 10 2 3" xfId="1165" xr:uid="{00000000-0005-0000-0000-0000F4020000}"/>
    <cellStyle name="20% - Accent3 10 2 3 2" xfId="4694" xr:uid="{00000000-0005-0000-0000-0000F5020000}"/>
    <cellStyle name="20% - Accent3 10 2 3_Exh G" xfId="2201" xr:uid="{00000000-0005-0000-0000-0000F6020000}"/>
    <cellStyle name="20% - Accent3 10 2 4" xfId="3815" xr:uid="{00000000-0005-0000-0000-0000F7020000}"/>
    <cellStyle name="20% - Accent3 10 2_Exh G" xfId="2198" xr:uid="{00000000-0005-0000-0000-0000F8020000}"/>
    <cellStyle name="20% - Accent3 10 3" xfId="140" xr:uid="{00000000-0005-0000-0000-0000F9020000}"/>
    <cellStyle name="20% - Accent3 10 3 2" xfId="1167" xr:uid="{00000000-0005-0000-0000-0000FA020000}"/>
    <cellStyle name="20% - Accent3 10 3 2 2" xfId="4696" xr:uid="{00000000-0005-0000-0000-0000FB020000}"/>
    <cellStyle name="20% - Accent3 10 3 2_Exh G" xfId="2203" xr:uid="{00000000-0005-0000-0000-0000FC020000}"/>
    <cellStyle name="20% - Accent3 10 3 3" xfId="3817" xr:uid="{00000000-0005-0000-0000-0000FD020000}"/>
    <cellStyle name="20% - Accent3 10 3_Exh G" xfId="2202" xr:uid="{00000000-0005-0000-0000-0000FE020000}"/>
    <cellStyle name="20% - Accent3 10 4" xfId="896" xr:uid="{00000000-0005-0000-0000-0000FF020000}"/>
    <cellStyle name="20% - Accent3 10 5" xfId="1164" xr:uid="{00000000-0005-0000-0000-000000030000}"/>
    <cellStyle name="20% - Accent3 10 5 2" xfId="4693" xr:uid="{00000000-0005-0000-0000-000001030000}"/>
    <cellStyle name="20% - Accent3 10 5_Exh G" xfId="2204" xr:uid="{00000000-0005-0000-0000-000002030000}"/>
    <cellStyle name="20% - Accent3 10 6" xfId="3814" xr:uid="{00000000-0005-0000-0000-000003030000}"/>
    <cellStyle name="20% - Accent3 10_Exh G" xfId="2197" xr:uid="{00000000-0005-0000-0000-000004030000}"/>
    <cellStyle name="20% - Accent3 11" xfId="141" xr:uid="{00000000-0005-0000-0000-000005030000}"/>
    <cellStyle name="20% - Accent3 11 2" xfId="142" xr:uid="{00000000-0005-0000-0000-000006030000}"/>
    <cellStyle name="20% - Accent3 11 2 2" xfId="143" xr:uid="{00000000-0005-0000-0000-000007030000}"/>
    <cellStyle name="20% - Accent3 11 2 2 2" xfId="1170" xr:uid="{00000000-0005-0000-0000-000008030000}"/>
    <cellStyle name="20% - Accent3 11 2 2 2 2" xfId="4699" xr:uid="{00000000-0005-0000-0000-000009030000}"/>
    <cellStyle name="20% - Accent3 11 2 2 2_Exh G" xfId="2208" xr:uid="{00000000-0005-0000-0000-00000A030000}"/>
    <cellStyle name="20% - Accent3 11 2 2 3" xfId="3820" xr:uid="{00000000-0005-0000-0000-00000B030000}"/>
    <cellStyle name="20% - Accent3 11 2 2_Exh G" xfId="2207" xr:uid="{00000000-0005-0000-0000-00000C030000}"/>
    <cellStyle name="20% - Accent3 11 2 3" xfId="1169" xr:uid="{00000000-0005-0000-0000-00000D030000}"/>
    <cellStyle name="20% - Accent3 11 2 3 2" xfId="4698" xr:uid="{00000000-0005-0000-0000-00000E030000}"/>
    <cellStyle name="20% - Accent3 11 2 3_Exh G" xfId="2209" xr:uid="{00000000-0005-0000-0000-00000F030000}"/>
    <cellStyle name="20% - Accent3 11 2 4" xfId="3819" xr:uid="{00000000-0005-0000-0000-000010030000}"/>
    <cellStyle name="20% - Accent3 11 2_Exh G" xfId="2206" xr:uid="{00000000-0005-0000-0000-000011030000}"/>
    <cellStyle name="20% - Accent3 11 3" xfId="144" xr:uid="{00000000-0005-0000-0000-000012030000}"/>
    <cellStyle name="20% - Accent3 11 3 2" xfId="1171" xr:uid="{00000000-0005-0000-0000-000013030000}"/>
    <cellStyle name="20% - Accent3 11 3 2 2" xfId="4700" xr:uid="{00000000-0005-0000-0000-000014030000}"/>
    <cellStyle name="20% - Accent3 11 3 2_Exh G" xfId="2211" xr:uid="{00000000-0005-0000-0000-000015030000}"/>
    <cellStyle name="20% - Accent3 11 3 3" xfId="3821" xr:uid="{00000000-0005-0000-0000-000016030000}"/>
    <cellStyle name="20% - Accent3 11 3_Exh G" xfId="2210" xr:uid="{00000000-0005-0000-0000-000017030000}"/>
    <cellStyle name="20% - Accent3 11 4" xfId="1168" xr:uid="{00000000-0005-0000-0000-000018030000}"/>
    <cellStyle name="20% - Accent3 11 4 2" xfId="4697" xr:uid="{00000000-0005-0000-0000-000019030000}"/>
    <cellStyle name="20% - Accent3 11 4_Exh G" xfId="2212" xr:uid="{00000000-0005-0000-0000-00001A030000}"/>
    <cellStyle name="20% - Accent3 11 5" xfId="3818" xr:uid="{00000000-0005-0000-0000-00001B030000}"/>
    <cellStyle name="20% - Accent3 11_Exh G" xfId="2205" xr:uid="{00000000-0005-0000-0000-00001C030000}"/>
    <cellStyle name="20% - Accent3 12" xfId="145" xr:uid="{00000000-0005-0000-0000-00001D030000}"/>
    <cellStyle name="20% - Accent3 12 2" xfId="146" xr:uid="{00000000-0005-0000-0000-00001E030000}"/>
    <cellStyle name="20% - Accent3 12 2 2" xfId="147" xr:uid="{00000000-0005-0000-0000-00001F030000}"/>
    <cellStyle name="20% - Accent3 12 2 2 2" xfId="1174" xr:uid="{00000000-0005-0000-0000-000020030000}"/>
    <cellStyle name="20% - Accent3 12 2 2 2 2" xfId="4703" xr:uid="{00000000-0005-0000-0000-000021030000}"/>
    <cellStyle name="20% - Accent3 12 2 2 2_Exh G" xfId="2216" xr:uid="{00000000-0005-0000-0000-000022030000}"/>
    <cellStyle name="20% - Accent3 12 2 2 3" xfId="3824" xr:uid="{00000000-0005-0000-0000-000023030000}"/>
    <cellStyle name="20% - Accent3 12 2 2_Exh G" xfId="2215" xr:uid="{00000000-0005-0000-0000-000024030000}"/>
    <cellStyle name="20% - Accent3 12 2 3" xfId="1173" xr:uid="{00000000-0005-0000-0000-000025030000}"/>
    <cellStyle name="20% - Accent3 12 2 3 2" xfId="4702" xr:uid="{00000000-0005-0000-0000-000026030000}"/>
    <cellStyle name="20% - Accent3 12 2 3_Exh G" xfId="2217" xr:uid="{00000000-0005-0000-0000-000027030000}"/>
    <cellStyle name="20% - Accent3 12 2 4" xfId="3823" xr:uid="{00000000-0005-0000-0000-000028030000}"/>
    <cellStyle name="20% - Accent3 12 2_Exh G" xfId="2214" xr:uid="{00000000-0005-0000-0000-000029030000}"/>
    <cellStyle name="20% - Accent3 12 3" xfId="148" xr:uid="{00000000-0005-0000-0000-00002A030000}"/>
    <cellStyle name="20% - Accent3 12 3 2" xfId="1175" xr:uid="{00000000-0005-0000-0000-00002B030000}"/>
    <cellStyle name="20% - Accent3 12 3 2 2" xfId="4704" xr:uid="{00000000-0005-0000-0000-00002C030000}"/>
    <cellStyle name="20% - Accent3 12 3 2_Exh G" xfId="2219" xr:uid="{00000000-0005-0000-0000-00002D030000}"/>
    <cellStyle name="20% - Accent3 12 3 3" xfId="3825" xr:uid="{00000000-0005-0000-0000-00002E030000}"/>
    <cellStyle name="20% - Accent3 12 3_Exh G" xfId="2218" xr:uid="{00000000-0005-0000-0000-00002F030000}"/>
    <cellStyle name="20% - Accent3 12 4" xfId="1172" xr:uid="{00000000-0005-0000-0000-000030030000}"/>
    <cellStyle name="20% - Accent3 12 4 2" xfId="4701" xr:uid="{00000000-0005-0000-0000-000031030000}"/>
    <cellStyle name="20% - Accent3 12 4_Exh G" xfId="2220" xr:uid="{00000000-0005-0000-0000-000032030000}"/>
    <cellStyle name="20% - Accent3 12 5" xfId="3822" xr:uid="{00000000-0005-0000-0000-000033030000}"/>
    <cellStyle name="20% - Accent3 12_Exh G" xfId="2213" xr:uid="{00000000-0005-0000-0000-000034030000}"/>
    <cellStyle name="20% - Accent3 13" xfId="149" xr:uid="{00000000-0005-0000-0000-000035030000}"/>
    <cellStyle name="20% - Accent3 13 2" xfId="150" xr:uid="{00000000-0005-0000-0000-000036030000}"/>
    <cellStyle name="20% - Accent3 13 2 2" xfId="151" xr:uid="{00000000-0005-0000-0000-000037030000}"/>
    <cellStyle name="20% - Accent3 13 2 2 2" xfId="1178" xr:uid="{00000000-0005-0000-0000-000038030000}"/>
    <cellStyle name="20% - Accent3 13 2 2 2 2" xfId="4707" xr:uid="{00000000-0005-0000-0000-000039030000}"/>
    <cellStyle name="20% - Accent3 13 2 2 2_Exh G" xfId="2224" xr:uid="{00000000-0005-0000-0000-00003A030000}"/>
    <cellStyle name="20% - Accent3 13 2 2 3" xfId="3828" xr:uid="{00000000-0005-0000-0000-00003B030000}"/>
    <cellStyle name="20% - Accent3 13 2 2_Exh G" xfId="2223" xr:uid="{00000000-0005-0000-0000-00003C030000}"/>
    <cellStyle name="20% - Accent3 13 2 3" xfId="1177" xr:uid="{00000000-0005-0000-0000-00003D030000}"/>
    <cellStyle name="20% - Accent3 13 2 3 2" xfId="4706" xr:uid="{00000000-0005-0000-0000-00003E030000}"/>
    <cellStyle name="20% - Accent3 13 2 3_Exh G" xfId="2225" xr:uid="{00000000-0005-0000-0000-00003F030000}"/>
    <cellStyle name="20% - Accent3 13 2 4" xfId="3827" xr:uid="{00000000-0005-0000-0000-000040030000}"/>
    <cellStyle name="20% - Accent3 13 2_Exh G" xfId="2222" xr:uid="{00000000-0005-0000-0000-000041030000}"/>
    <cellStyle name="20% - Accent3 13 3" xfId="152" xr:uid="{00000000-0005-0000-0000-000042030000}"/>
    <cellStyle name="20% - Accent3 13 3 2" xfId="1179" xr:uid="{00000000-0005-0000-0000-000043030000}"/>
    <cellStyle name="20% - Accent3 13 3 2 2" xfId="4708" xr:uid="{00000000-0005-0000-0000-000044030000}"/>
    <cellStyle name="20% - Accent3 13 3 2_Exh G" xfId="2227" xr:uid="{00000000-0005-0000-0000-000045030000}"/>
    <cellStyle name="20% - Accent3 13 3 3" xfId="3829" xr:uid="{00000000-0005-0000-0000-000046030000}"/>
    <cellStyle name="20% - Accent3 13 3_Exh G" xfId="2226" xr:uid="{00000000-0005-0000-0000-000047030000}"/>
    <cellStyle name="20% - Accent3 13 4" xfId="1176" xr:uid="{00000000-0005-0000-0000-000048030000}"/>
    <cellStyle name="20% - Accent3 13 4 2" xfId="4705" xr:uid="{00000000-0005-0000-0000-000049030000}"/>
    <cellStyle name="20% - Accent3 13 4_Exh G" xfId="2228" xr:uid="{00000000-0005-0000-0000-00004A030000}"/>
    <cellStyle name="20% - Accent3 13 5" xfId="3826" xr:uid="{00000000-0005-0000-0000-00004B030000}"/>
    <cellStyle name="20% - Accent3 13_Exh G" xfId="2221" xr:uid="{00000000-0005-0000-0000-00004C030000}"/>
    <cellStyle name="20% - Accent3 14" xfId="153" xr:uid="{00000000-0005-0000-0000-00004D030000}"/>
    <cellStyle name="20% - Accent3 14 2" xfId="154" xr:uid="{00000000-0005-0000-0000-00004E030000}"/>
    <cellStyle name="20% - Accent3 14 2 2" xfId="1181" xr:uid="{00000000-0005-0000-0000-00004F030000}"/>
    <cellStyle name="20% - Accent3 14 2 2 2" xfId="4710" xr:uid="{00000000-0005-0000-0000-000050030000}"/>
    <cellStyle name="20% - Accent3 14 2 2_Exh G" xfId="2231" xr:uid="{00000000-0005-0000-0000-000051030000}"/>
    <cellStyle name="20% - Accent3 14 2 3" xfId="3831" xr:uid="{00000000-0005-0000-0000-000052030000}"/>
    <cellStyle name="20% - Accent3 14 2_Exh G" xfId="2230" xr:uid="{00000000-0005-0000-0000-000053030000}"/>
    <cellStyle name="20% - Accent3 14 3" xfId="1180" xr:uid="{00000000-0005-0000-0000-000054030000}"/>
    <cellStyle name="20% - Accent3 14 3 2" xfId="4709" xr:uid="{00000000-0005-0000-0000-000055030000}"/>
    <cellStyle name="20% - Accent3 14 3_Exh G" xfId="2232" xr:uid="{00000000-0005-0000-0000-000056030000}"/>
    <cellStyle name="20% - Accent3 14 4" xfId="3830" xr:uid="{00000000-0005-0000-0000-000057030000}"/>
    <cellStyle name="20% - Accent3 14_Exh G" xfId="2229" xr:uid="{00000000-0005-0000-0000-000058030000}"/>
    <cellStyle name="20% - Accent3 15" xfId="155" xr:uid="{00000000-0005-0000-0000-000059030000}"/>
    <cellStyle name="20% - Accent3 15 2" xfId="1182" xr:uid="{00000000-0005-0000-0000-00005A030000}"/>
    <cellStyle name="20% - Accent3 15 2 2" xfId="4711" xr:uid="{00000000-0005-0000-0000-00005B030000}"/>
    <cellStyle name="20% - Accent3 15 2_Exh G" xfId="2234" xr:uid="{00000000-0005-0000-0000-00005C030000}"/>
    <cellStyle name="20% - Accent3 15 3" xfId="3832" xr:uid="{00000000-0005-0000-0000-00005D030000}"/>
    <cellStyle name="20% - Accent3 15_Exh G" xfId="2233" xr:uid="{00000000-0005-0000-0000-00005E030000}"/>
    <cellStyle name="20% - Accent3 16" xfId="855" xr:uid="{00000000-0005-0000-0000-00005F030000}"/>
    <cellStyle name="20% - Accent3 16 2" xfId="1793" xr:uid="{00000000-0005-0000-0000-000060030000}"/>
    <cellStyle name="20% - Accent3 16 2 2" xfId="5313" xr:uid="{00000000-0005-0000-0000-000061030000}"/>
    <cellStyle name="20% - Accent3 16 2_Exh G" xfId="2236" xr:uid="{00000000-0005-0000-0000-000062030000}"/>
    <cellStyle name="20% - Accent3 16 3" xfId="4434" xr:uid="{00000000-0005-0000-0000-000063030000}"/>
    <cellStyle name="20% - Accent3 16_Exh G" xfId="2235" xr:uid="{00000000-0005-0000-0000-000064030000}"/>
    <cellStyle name="20% - Accent3 2" xfId="156" xr:uid="{00000000-0005-0000-0000-000065030000}"/>
    <cellStyle name="20% - Accent3 2 2" xfId="157" xr:uid="{00000000-0005-0000-0000-000066030000}"/>
    <cellStyle name="20% - Accent3 2 2 2" xfId="158" xr:uid="{00000000-0005-0000-0000-000067030000}"/>
    <cellStyle name="20% - Accent3 2 2 2 2" xfId="1185" xr:uid="{00000000-0005-0000-0000-000068030000}"/>
    <cellStyle name="20% - Accent3 2 2 2 2 2" xfId="4714" xr:uid="{00000000-0005-0000-0000-000069030000}"/>
    <cellStyle name="20% - Accent3 2 2 2 2_Exh G" xfId="2240" xr:uid="{00000000-0005-0000-0000-00006A030000}"/>
    <cellStyle name="20% - Accent3 2 2 2 3" xfId="3835" xr:uid="{00000000-0005-0000-0000-00006B030000}"/>
    <cellStyle name="20% - Accent3 2 2 2_Exh G" xfId="2239" xr:uid="{00000000-0005-0000-0000-00006C030000}"/>
    <cellStyle name="20% - Accent3 2 2 3" xfId="898" xr:uid="{00000000-0005-0000-0000-00006D030000}"/>
    <cellStyle name="20% - Accent3 2 2 3 2" xfId="1829" xr:uid="{00000000-0005-0000-0000-00006E030000}"/>
    <cellStyle name="20% - Accent3 2 2 3 2 2" xfId="5346" xr:uid="{00000000-0005-0000-0000-00006F030000}"/>
    <cellStyle name="20% - Accent3 2 2 3 2_Exh G" xfId="2242" xr:uid="{00000000-0005-0000-0000-000070030000}"/>
    <cellStyle name="20% - Accent3 2 2 3 3" xfId="4467" xr:uid="{00000000-0005-0000-0000-000071030000}"/>
    <cellStyle name="20% - Accent3 2 2 3_Exh G" xfId="2241" xr:uid="{00000000-0005-0000-0000-000072030000}"/>
    <cellStyle name="20% - Accent3 2 2 4" xfId="1184" xr:uid="{00000000-0005-0000-0000-000073030000}"/>
    <cellStyle name="20% - Accent3 2 2 4 2" xfId="4713" xr:uid="{00000000-0005-0000-0000-000074030000}"/>
    <cellStyle name="20% - Accent3 2 2 4_Exh G" xfId="2243" xr:uid="{00000000-0005-0000-0000-000075030000}"/>
    <cellStyle name="20% - Accent3 2 2 5" xfId="3834" xr:uid="{00000000-0005-0000-0000-000076030000}"/>
    <cellStyle name="20% - Accent3 2 2_Exh G" xfId="2238" xr:uid="{00000000-0005-0000-0000-000077030000}"/>
    <cellStyle name="20% - Accent3 2 3" xfId="159" xr:uid="{00000000-0005-0000-0000-000078030000}"/>
    <cellStyle name="20% - Accent3 2 3 2" xfId="1186" xr:uid="{00000000-0005-0000-0000-000079030000}"/>
    <cellStyle name="20% - Accent3 2 3 2 2" xfId="4715" xr:uid="{00000000-0005-0000-0000-00007A030000}"/>
    <cellStyle name="20% - Accent3 2 3 2_Exh G" xfId="2245" xr:uid="{00000000-0005-0000-0000-00007B030000}"/>
    <cellStyle name="20% - Accent3 2 3 3" xfId="3836" xr:uid="{00000000-0005-0000-0000-00007C030000}"/>
    <cellStyle name="20% - Accent3 2 3_Exh G" xfId="2244" xr:uid="{00000000-0005-0000-0000-00007D030000}"/>
    <cellStyle name="20% - Accent3 2 4" xfId="897" xr:uid="{00000000-0005-0000-0000-00007E030000}"/>
    <cellStyle name="20% - Accent3 2 4 2" xfId="1828" xr:uid="{00000000-0005-0000-0000-00007F030000}"/>
    <cellStyle name="20% - Accent3 2 4 2 2" xfId="5345" xr:uid="{00000000-0005-0000-0000-000080030000}"/>
    <cellStyle name="20% - Accent3 2 4 2_Exh G" xfId="2247" xr:uid="{00000000-0005-0000-0000-000081030000}"/>
    <cellStyle name="20% - Accent3 2 4 3" xfId="4466" xr:uid="{00000000-0005-0000-0000-000082030000}"/>
    <cellStyle name="20% - Accent3 2 4_Exh G" xfId="2246" xr:uid="{00000000-0005-0000-0000-000083030000}"/>
    <cellStyle name="20% - Accent3 2 5" xfId="1183" xr:uid="{00000000-0005-0000-0000-000084030000}"/>
    <cellStyle name="20% - Accent3 2 5 2" xfId="4712" xr:uid="{00000000-0005-0000-0000-000085030000}"/>
    <cellStyle name="20% - Accent3 2 5_Exh G" xfId="2248" xr:uid="{00000000-0005-0000-0000-000086030000}"/>
    <cellStyle name="20% - Accent3 2 6" xfId="3833" xr:uid="{00000000-0005-0000-0000-000087030000}"/>
    <cellStyle name="20% - Accent3 2_Exh G" xfId="2237" xr:uid="{00000000-0005-0000-0000-000088030000}"/>
    <cellStyle name="20% - Accent3 3" xfId="160" xr:uid="{00000000-0005-0000-0000-000089030000}"/>
    <cellStyle name="20% - Accent3 3 2" xfId="161" xr:uid="{00000000-0005-0000-0000-00008A030000}"/>
    <cellStyle name="20% - Accent3 3 2 2" xfId="162" xr:uid="{00000000-0005-0000-0000-00008B030000}"/>
    <cellStyle name="20% - Accent3 3 2 2 2" xfId="1189" xr:uid="{00000000-0005-0000-0000-00008C030000}"/>
    <cellStyle name="20% - Accent3 3 2 2 2 2" xfId="4718" xr:uid="{00000000-0005-0000-0000-00008D030000}"/>
    <cellStyle name="20% - Accent3 3 2 2 2_Exh G" xfId="2252" xr:uid="{00000000-0005-0000-0000-00008E030000}"/>
    <cellStyle name="20% - Accent3 3 2 2 3" xfId="3839" xr:uid="{00000000-0005-0000-0000-00008F030000}"/>
    <cellStyle name="20% - Accent3 3 2 2_Exh G" xfId="2251" xr:uid="{00000000-0005-0000-0000-000090030000}"/>
    <cellStyle name="20% - Accent3 3 2 3" xfId="900" xr:uid="{00000000-0005-0000-0000-000091030000}"/>
    <cellStyle name="20% - Accent3 3 2 3 2" xfId="1831" xr:uid="{00000000-0005-0000-0000-000092030000}"/>
    <cellStyle name="20% - Accent3 3 2 3 2 2" xfId="5348" xr:uid="{00000000-0005-0000-0000-000093030000}"/>
    <cellStyle name="20% - Accent3 3 2 3 2_Exh G" xfId="2254" xr:uid="{00000000-0005-0000-0000-000094030000}"/>
    <cellStyle name="20% - Accent3 3 2 3 3" xfId="4469" xr:uid="{00000000-0005-0000-0000-000095030000}"/>
    <cellStyle name="20% - Accent3 3 2 3_Exh G" xfId="2253" xr:uid="{00000000-0005-0000-0000-000096030000}"/>
    <cellStyle name="20% - Accent3 3 2 4" xfId="1188" xr:uid="{00000000-0005-0000-0000-000097030000}"/>
    <cellStyle name="20% - Accent3 3 2 4 2" xfId="4717" xr:uid="{00000000-0005-0000-0000-000098030000}"/>
    <cellStyle name="20% - Accent3 3 2 4_Exh G" xfId="2255" xr:uid="{00000000-0005-0000-0000-000099030000}"/>
    <cellStyle name="20% - Accent3 3 2 5" xfId="3838" xr:uid="{00000000-0005-0000-0000-00009A030000}"/>
    <cellStyle name="20% - Accent3 3 2_Exh G" xfId="2250" xr:uid="{00000000-0005-0000-0000-00009B030000}"/>
    <cellStyle name="20% - Accent3 3 3" xfId="163" xr:uid="{00000000-0005-0000-0000-00009C030000}"/>
    <cellStyle name="20% - Accent3 3 3 2" xfId="1190" xr:uid="{00000000-0005-0000-0000-00009D030000}"/>
    <cellStyle name="20% - Accent3 3 3 2 2" xfId="4719" xr:uid="{00000000-0005-0000-0000-00009E030000}"/>
    <cellStyle name="20% - Accent3 3 3 2_Exh G" xfId="2257" xr:uid="{00000000-0005-0000-0000-00009F030000}"/>
    <cellStyle name="20% - Accent3 3 3 3" xfId="3840" xr:uid="{00000000-0005-0000-0000-0000A0030000}"/>
    <cellStyle name="20% - Accent3 3 3_Exh G" xfId="2256" xr:uid="{00000000-0005-0000-0000-0000A1030000}"/>
    <cellStyle name="20% - Accent3 3 4" xfId="899" xr:uid="{00000000-0005-0000-0000-0000A2030000}"/>
    <cellStyle name="20% - Accent3 3 4 2" xfId="1830" xr:uid="{00000000-0005-0000-0000-0000A3030000}"/>
    <cellStyle name="20% - Accent3 3 4 2 2" xfId="5347" xr:uid="{00000000-0005-0000-0000-0000A4030000}"/>
    <cellStyle name="20% - Accent3 3 4 2_Exh G" xfId="2259" xr:uid="{00000000-0005-0000-0000-0000A5030000}"/>
    <cellStyle name="20% - Accent3 3 4 3" xfId="4468" xr:uid="{00000000-0005-0000-0000-0000A6030000}"/>
    <cellStyle name="20% - Accent3 3 4_Exh G" xfId="2258" xr:uid="{00000000-0005-0000-0000-0000A7030000}"/>
    <cellStyle name="20% - Accent3 3 5" xfId="1187" xr:uid="{00000000-0005-0000-0000-0000A8030000}"/>
    <cellStyle name="20% - Accent3 3 5 2" xfId="4716" xr:uid="{00000000-0005-0000-0000-0000A9030000}"/>
    <cellStyle name="20% - Accent3 3 5_Exh G" xfId="2260" xr:uid="{00000000-0005-0000-0000-0000AA030000}"/>
    <cellStyle name="20% - Accent3 3 6" xfId="3837" xr:uid="{00000000-0005-0000-0000-0000AB030000}"/>
    <cellStyle name="20% - Accent3 3_Exh G" xfId="2249" xr:uid="{00000000-0005-0000-0000-0000AC030000}"/>
    <cellStyle name="20% - Accent3 4" xfId="164" xr:uid="{00000000-0005-0000-0000-0000AD030000}"/>
    <cellStyle name="20% - Accent3 4 2" xfId="165" xr:uid="{00000000-0005-0000-0000-0000AE030000}"/>
    <cellStyle name="20% - Accent3 4 2 2" xfId="166" xr:uid="{00000000-0005-0000-0000-0000AF030000}"/>
    <cellStyle name="20% - Accent3 4 2 2 2" xfId="1193" xr:uid="{00000000-0005-0000-0000-0000B0030000}"/>
    <cellStyle name="20% - Accent3 4 2 2 2 2" xfId="4722" xr:uid="{00000000-0005-0000-0000-0000B1030000}"/>
    <cellStyle name="20% - Accent3 4 2 2 2_Exh G" xfId="2264" xr:uid="{00000000-0005-0000-0000-0000B2030000}"/>
    <cellStyle name="20% - Accent3 4 2 2 3" xfId="3843" xr:uid="{00000000-0005-0000-0000-0000B3030000}"/>
    <cellStyle name="20% - Accent3 4 2 2_Exh G" xfId="2263" xr:uid="{00000000-0005-0000-0000-0000B4030000}"/>
    <cellStyle name="20% - Accent3 4 2 3" xfId="902" xr:uid="{00000000-0005-0000-0000-0000B5030000}"/>
    <cellStyle name="20% - Accent3 4 2 3 2" xfId="1833" xr:uid="{00000000-0005-0000-0000-0000B6030000}"/>
    <cellStyle name="20% - Accent3 4 2 3 2 2" xfId="5350" xr:uid="{00000000-0005-0000-0000-0000B7030000}"/>
    <cellStyle name="20% - Accent3 4 2 3 2_Exh G" xfId="2266" xr:uid="{00000000-0005-0000-0000-0000B8030000}"/>
    <cellStyle name="20% - Accent3 4 2 3 3" xfId="4471" xr:uid="{00000000-0005-0000-0000-0000B9030000}"/>
    <cellStyle name="20% - Accent3 4 2 3_Exh G" xfId="2265" xr:uid="{00000000-0005-0000-0000-0000BA030000}"/>
    <cellStyle name="20% - Accent3 4 2 4" xfId="1192" xr:uid="{00000000-0005-0000-0000-0000BB030000}"/>
    <cellStyle name="20% - Accent3 4 2 4 2" xfId="4721" xr:uid="{00000000-0005-0000-0000-0000BC030000}"/>
    <cellStyle name="20% - Accent3 4 2 4_Exh G" xfId="2267" xr:uid="{00000000-0005-0000-0000-0000BD030000}"/>
    <cellStyle name="20% - Accent3 4 2 5" xfId="3842" xr:uid="{00000000-0005-0000-0000-0000BE030000}"/>
    <cellStyle name="20% - Accent3 4 2_Exh G" xfId="2262" xr:uid="{00000000-0005-0000-0000-0000BF030000}"/>
    <cellStyle name="20% - Accent3 4 3" xfId="167" xr:uid="{00000000-0005-0000-0000-0000C0030000}"/>
    <cellStyle name="20% - Accent3 4 3 2" xfId="1194" xr:uid="{00000000-0005-0000-0000-0000C1030000}"/>
    <cellStyle name="20% - Accent3 4 3 2 2" xfId="4723" xr:uid="{00000000-0005-0000-0000-0000C2030000}"/>
    <cellStyle name="20% - Accent3 4 3 2_Exh G" xfId="2269" xr:uid="{00000000-0005-0000-0000-0000C3030000}"/>
    <cellStyle name="20% - Accent3 4 3 3" xfId="3844" xr:uid="{00000000-0005-0000-0000-0000C4030000}"/>
    <cellStyle name="20% - Accent3 4 3_Exh G" xfId="2268" xr:uid="{00000000-0005-0000-0000-0000C5030000}"/>
    <cellStyle name="20% - Accent3 4 4" xfId="901" xr:uid="{00000000-0005-0000-0000-0000C6030000}"/>
    <cellStyle name="20% - Accent3 4 4 2" xfId="1832" xr:uid="{00000000-0005-0000-0000-0000C7030000}"/>
    <cellStyle name="20% - Accent3 4 4 2 2" xfId="5349" xr:uid="{00000000-0005-0000-0000-0000C8030000}"/>
    <cellStyle name="20% - Accent3 4 4 2_Exh G" xfId="2271" xr:uid="{00000000-0005-0000-0000-0000C9030000}"/>
    <cellStyle name="20% - Accent3 4 4 3" xfId="4470" xr:uid="{00000000-0005-0000-0000-0000CA030000}"/>
    <cellStyle name="20% - Accent3 4 4_Exh G" xfId="2270" xr:uid="{00000000-0005-0000-0000-0000CB030000}"/>
    <cellStyle name="20% - Accent3 4 5" xfId="1191" xr:uid="{00000000-0005-0000-0000-0000CC030000}"/>
    <cellStyle name="20% - Accent3 4 5 2" xfId="4720" xr:uid="{00000000-0005-0000-0000-0000CD030000}"/>
    <cellStyle name="20% - Accent3 4 5_Exh G" xfId="2272" xr:uid="{00000000-0005-0000-0000-0000CE030000}"/>
    <cellStyle name="20% - Accent3 4 6" xfId="3841" xr:uid="{00000000-0005-0000-0000-0000CF030000}"/>
    <cellStyle name="20% - Accent3 4_Exh G" xfId="2261" xr:uid="{00000000-0005-0000-0000-0000D0030000}"/>
    <cellStyle name="20% - Accent3 5" xfId="168" xr:uid="{00000000-0005-0000-0000-0000D1030000}"/>
    <cellStyle name="20% - Accent3 5 2" xfId="169" xr:uid="{00000000-0005-0000-0000-0000D2030000}"/>
    <cellStyle name="20% - Accent3 5 2 2" xfId="170" xr:uid="{00000000-0005-0000-0000-0000D3030000}"/>
    <cellStyle name="20% - Accent3 5 2 2 2" xfId="1197" xr:uid="{00000000-0005-0000-0000-0000D4030000}"/>
    <cellStyle name="20% - Accent3 5 2 2 2 2" xfId="4726" xr:uid="{00000000-0005-0000-0000-0000D5030000}"/>
    <cellStyle name="20% - Accent3 5 2 2 2_Exh G" xfId="2276" xr:uid="{00000000-0005-0000-0000-0000D6030000}"/>
    <cellStyle name="20% - Accent3 5 2 2 3" xfId="3847" xr:uid="{00000000-0005-0000-0000-0000D7030000}"/>
    <cellStyle name="20% - Accent3 5 2 2_Exh G" xfId="2275" xr:uid="{00000000-0005-0000-0000-0000D8030000}"/>
    <cellStyle name="20% - Accent3 5 2 3" xfId="1196" xr:uid="{00000000-0005-0000-0000-0000D9030000}"/>
    <cellStyle name="20% - Accent3 5 2 3 2" xfId="4725" xr:uid="{00000000-0005-0000-0000-0000DA030000}"/>
    <cellStyle name="20% - Accent3 5 2 3_Exh G" xfId="2277" xr:uid="{00000000-0005-0000-0000-0000DB030000}"/>
    <cellStyle name="20% - Accent3 5 2 4" xfId="3846" xr:uid="{00000000-0005-0000-0000-0000DC030000}"/>
    <cellStyle name="20% - Accent3 5 2_Exh G" xfId="2274" xr:uid="{00000000-0005-0000-0000-0000DD030000}"/>
    <cellStyle name="20% - Accent3 5 3" xfId="171" xr:uid="{00000000-0005-0000-0000-0000DE030000}"/>
    <cellStyle name="20% - Accent3 5 3 2" xfId="1198" xr:uid="{00000000-0005-0000-0000-0000DF030000}"/>
    <cellStyle name="20% - Accent3 5 3 2 2" xfId="4727" xr:uid="{00000000-0005-0000-0000-0000E0030000}"/>
    <cellStyle name="20% - Accent3 5 3 2_Exh G" xfId="2279" xr:uid="{00000000-0005-0000-0000-0000E1030000}"/>
    <cellStyle name="20% - Accent3 5 3 3" xfId="3848" xr:uid="{00000000-0005-0000-0000-0000E2030000}"/>
    <cellStyle name="20% - Accent3 5 3_Exh G" xfId="2278" xr:uid="{00000000-0005-0000-0000-0000E3030000}"/>
    <cellStyle name="20% - Accent3 5 4" xfId="903" xr:uid="{00000000-0005-0000-0000-0000E4030000}"/>
    <cellStyle name="20% - Accent3 5 5" xfId="1195" xr:uid="{00000000-0005-0000-0000-0000E5030000}"/>
    <cellStyle name="20% - Accent3 5 5 2" xfId="4724" xr:uid="{00000000-0005-0000-0000-0000E6030000}"/>
    <cellStyle name="20% - Accent3 5 5_Exh G" xfId="2280" xr:uid="{00000000-0005-0000-0000-0000E7030000}"/>
    <cellStyle name="20% - Accent3 5 6" xfId="3845" xr:uid="{00000000-0005-0000-0000-0000E8030000}"/>
    <cellStyle name="20% - Accent3 5_Exh G" xfId="2273" xr:uid="{00000000-0005-0000-0000-0000E9030000}"/>
    <cellStyle name="20% - Accent3 6" xfId="172" xr:uid="{00000000-0005-0000-0000-0000EA030000}"/>
    <cellStyle name="20% - Accent3 6 2" xfId="173" xr:uid="{00000000-0005-0000-0000-0000EB030000}"/>
    <cellStyle name="20% - Accent3 6 2 2" xfId="174" xr:uid="{00000000-0005-0000-0000-0000EC030000}"/>
    <cellStyle name="20% - Accent3 6 2 2 2" xfId="1201" xr:uid="{00000000-0005-0000-0000-0000ED030000}"/>
    <cellStyle name="20% - Accent3 6 2 2 2 2" xfId="4730" xr:uid="{00000000-0005-0000-0000-0000EE030000}"/>
    <cellStyle name="20% - Accent3 6 2 2 2_Exh G" xfId="2284" xr:uid="{00000000-0005-0000-0000-0000EF030000}"/>
    <cellStyle name="20% - Accent3 6 2 2 3" xfId="3851" xr:uid="{00000000-0005-0000-0000-0000F0030000}"/>
    <cellStyle name="20% - Accent3 6 2 2_Exh G" xfId="2283" xr:uid="{00000000-0005-0000-0000-0000F1030000}"/>
    <cellStyle name="20% - Accent3 6 2 3" xfId="1200" xr:uid="{00000000-0005-0000-0000-0000F2030000}"/>
    <cellStyle name="20% - Accent3 6 2 3 2" xfId="4729" xr:uid="{00000000-0005-0000-0000-0000F3030000}"/>
    <cellStyle name="20% - Accent3 6 2 3_Exh G" xfId="2285" xr:uid="{00000000-0005-0000-0000-0000F4030000}"/>
    <cellStyle name="20% - Accent3 6 2 4" xfId="3850" xr:uid="{00000000-0005-0000-0000-0000F5030000}"/>
    <cellStyle name="20% - Accent3 6 2_Exh G" xfId="2282" xr:uid="{00000000-0005-0000-0000-0000F6030000}"/>
    <cellStyle name="20% - Accent3 6 3" xfId="175" xr:uid="{00000000-0005-0000-0000-0000F7030000}"/>
    <cellStyle name="20% - Accent3 6 3 2" xfId="1202" xr:uid="{00000000-0005-0000-0000-0000F8030000}"/>
    <cellStyle name="20% - Accent3 6 3 2 2" xfId="4731" xr:uid="{00000000-0005-0000-0000-0000F9030000}"/>
    <cellStyle name="20% - Accent3 6 3 2_Exh G" xfId="2287" xr:uid="{00000000-0005-0000-0000-0000FA030000}"/>
    <cellStyle name="20% - Accent3 6 3 3" xfId="3852" xr:uid="{00000000-0005-0000-0000-0000FB030000}"/>
    <cellStyle name="20% - Accent3 6 3_Exh G" xfId="2286" xr:uid="{00000000-0005-0000-0000-0000FC030000}"/>
    <cellStyle name="20% - Accent3 6 4" xfId="904" xr:uid="{00000000-0005-0000-0000-0000FD030000}"/>
    <cellStyle name="20% - Accent3 6 4 2" xfId="1834" xr:uid="{00000000-0005-0000-0000-0000FE030000}"/>
    <cellStyle name="20% - Accent3 6 4 2 2" xfId="5351" xr:uid="{00000000-0005-0000-0000-0000FF030000}"/>
    <cellStyle name="20% - Accent3 6 4 2_Exh G" xfId="2289" xr:uid="{00000000-0005-0000-0000-000000040000}"/>
    <cellStyle name="20% - Accent3 6 4 3" xfId="4472" xr:uid="{00000000-0005-0000-0000-000001040000}"/>
    <cellStyle name="20% - Accent3 6 4_Exh G" xfId="2288" xr:uid="{00000000-0005-0000-0000-000002040000}"/>
    <cellStyle name="20% - Accent3 6 5" xfId="1199" xr:uid="{00000000-0005-0000-0000-000003040000}"/>
    <cellStyle name="20% - Accent3 6 5 2" xfId="4728" xr:uid="{00000000-0005-0000-0000-000004040000}"/>
    <cellStyle name="20% - Accent3 6 5_Exh G" xfId="2290" xr:uid="{00000000-0005-0000-0000-000005040000}"/>
    <cellStyle name="20% - Accent3 6 6" xfId="3849" xr:uid="{00000000-0005-0000-0000-000006040000}"/>
    <cellStyle name="20% - Accent3 6_Exh G" xfId="2281" xr:uid="{00000000-0005-0000-0000-000007040000}"/>
    <cellStyle name="20% - Accent3 7" xfId="176" xr:uid="{00000000-0005-0000-0000-000008040000}"/>
    <cellStyle name="20% - Accent3 7 2" xfId="177" xr:uid="{00000000-0005-0000-0000-000009040000}"/>
    <cellStyle name="20% - Accent3 7 2 2" xfId="178" xr:uid="{00000000-0005-0000-0000-00000A040000}"/>
    <cellStyle name="20% - Accent3 7 2 2 2" xfId="1205" xr:uid="{00000000-0005-0000-0000-00000B040000}"/>
    <cellStyle name="20% - Accent3 7 2 2 2 2" xfId="4734" xr:uid="{00000000-0005-0000-0000-00000C040000}"/>
    <cellStyle name="20% - Accent3 7 2 2 2_Exh G" xfId="2294" xr:uid="{00000000-0005-0000-0000-00000D040000}"/>
    <cellStyle name="20% - Accent3 7 2 2 3" xfId="3855" xr:uid="{00000000-0005-0000-0000-00000E040000}"/>
    <cellStyle name="20% - Accent3 7 2 2_Exh G" xfId="2293" xr:uid="{00000000-0005-0000-0000-00000F040000}"/>
    <cellStyle name="20% - Accent3 7 2 3" xfId="1204" xr:uid="{00000000-0005-0000-0000-000010040000}"/>
    <cellStyle name="20% - Accent3 7 2 3 2" xfId="4733" xr:uid="{00000000-0005-0000-0000-000011040000}"/>
    <cellStyle name="20% - Accent3 7 2 3_Exh G" xfId="2295" xr:uid="{00000000-0005-0000-0000-000012040000}"/>
    <cellStyle name="20% - Accent3 7 2 4" xfId="3854" xr:uid="{00000000-0005-0000-0000-000013040000}"/>
    <cellStyle name="20% - Accent3 7 2_Exh G" xfId="2292" xr:uid="{00000000-0005-0000-0000-000014040000}"/>
    <cellStyle name="20% - Accent3 7 3" xfId="179" xr:uid="{00000000-0005-0000-0000-000015040000}"/>
    <cellStyle name="20% - Accent3 7 3 2" xfId="1206" xr:uid="{00000000-0005-0000-0000-000016040000}"/>
    <cellStyle name="20% - Accent3 7 3 2 2" xfId="4735" xr:uid="{00000000-0005-0000-0000-000017040000}"/>
    <cellStyle name="20% - Accent3 7 3 2_Exh G" xfId="2297" xr:uid="{00000000-0005-0000-0000-000018040000}"/>
    <cellStyle name="20% - Accent3 7 3 3" xfId="3856" xr:uid="{00000000-0005-0000-0000-000019040000}"/>
    <cellStyle name="20% - Accent3 7 3_Exh G" xfId="2296" xr:uid="{00000000-0005-0000-0000-00001A040000}"/>
    <cellStyle name="20% - Accent3 7 4" xfId="905" xr:uid="{00000000-0005-0000-0000-00001B040000}"/>
    <cellStyle name="20% - Accent3 7 4 2" xfId="1835" xr:uid="{00000000-0005-0000-0000-00001C040000}"/>
    <cellStyle name="20% - Accent3 7 4 2 2" xfId="5352" xr:uid="{00000000-0005-0000-0000-00001D040000}"/>
    <cellStyle name="20% - Accent3 7 4 2_Exh G" xfId="2299" xr:uid="{00000000-0005-0000-0000-00001E040000}"/>
    <cellStyle name="20% - Accent3 7 4 3" xfId="4473" xr:uid="{00000000-0005-0000-0000-00001F040000}"/>
    <cellStyle name="20% - Accent3 7 4_Exh G" xfId="2298" xr:uid="{00000000-0005-0000-0000-000020040000}"/>
    <cellStyle name="20% - Accent3 7 5" xfId="1203" xr:uid="{00000000-0005-0000-0000-000021040000}"/>
    <cellStyle name="20% - Accent3 7 5 2" xfId="4732" xr:uid="{00000000-0005-0000-0000-000022040000}"/>
    <cellStyle name="20% - Accent3 7 5_Exh G" xfId="2300" xr:uid="{00000000-0005-0000-0000-000023040000}"/>
    <cellStyle name="20% - Accent3 7 6" xfId="3853" xr:uid="{00000000-0005-0000-0000-000024040000}"/>
    <cellStyle name="20% - Accent3 7_Exh G" xfId="2291" xr:uid="{00000000-0005-0000-0000-000025040000}"/>
    <cellStyle name="20% - Accent3 8" xfId="180" xr:uid="{00000000-0005-0000-0000-000026040000}"/>
    <cellStyle name="20% - Accent3 8 2" xfId="181" xr:uid="{00000000-0005-0000-0000-000027040000}"/>
    <cellStyle name="20% - Accent3 8 2 2" xfId="182" xr:uid="{00000000-0005-0000-0000-000028040000}"/>
    <cellStyle name="20% - Accent3 8 2 2 2" xfId="1209" xr:uid="{00000000-0005-0000-0000-000029040000}"/>
    <cellStyle name="20% - Accent3 8 2 2 2 2" xfId="4738" xr:uid="{00000000-0005-0000-0000-00002A040000}"/>
    <cellStyle name="20% - Accent3 8 2 2 2_Exh G" xfId="2304" xr:uid="{00000000-0005-0000-0000-00002B040000}"/>
    <cellStyle name="20% - Accent3 8 2 2 3" xfId="3859" xr:uid="{00000000-0005-0000-0000-00002C040000}"/>
    <cellStyle name="20% - Accent3 8 2 2_Exh G" xfId="2303" xr:uid="{00000000-0005-0000-0000-00002D040000}"/>
    <cellStyle name="20% - Accent3 8 2 3" xfId="1208" xr:uid="{00000000-0005-0000-0000-00002E040000}"/>
    <cellStyle name="20% - Accent3 8 2 3 2" xfId="4737" xr:uid="{00000000-0005-0000-0000-00002F040000}"/>
    <cellStyle name="20% - Accent3 8 2 3_Exh G" xfId="2305" xr:uid="{00000000-0005-0000-0000-000030040000}"/>
    <cellStyle name="20% - Accent3 8 2 4" xfId="3858" xr:uid="{00000000-0005-0000-0000-000031040000}"/>
    <cellStyle name="20% - Accent3 8 2_Exh G" xfId="2302" xr:uid="{00000000-0005-0000-0000-000032040000}"/>
    <cellStyle name="20% - Accent3 8 3" xfId="183" xr:uid="{00000000-0005-0000-0000-000033040000}"/>
    <cellStyle name="20% - Accent3 8 3 2" xfId="1210" xr:uid="{00000000-0005-0000-0000-000034040000}"/>
    <cellStyle name="20% - Accent3 8 3 2 2" xfId="4739" xr:uid="{00000000-0005-0000-0000-000035040000}"/>
    <cellStyle name="20% - Accent3 8 3 2_Exh G" xfId="2307" xr:uid="{00000000-0005-0000-0000-000036040000}"/>
    <cellStyle name="20% - Accent3 8 3 3" xfId="3860" xr:uid="{00000000-0005-0000-0000-000037040000}"/>
    <cellStyle name="20% - Accent3 8 3_Exh G" xfId="2306" xr:uid="{00000000-0005-0000-0000-000038040000}"/>
    <cellStyle name="20% - Accent3 8 4" xfId="906" xr:uid="{00000000-0005-0000-0000-000039040000}"/>
    <cellStyle name="20% - Accent3 8 4 2" xfId="1836" xr:uid="{00000000-0005-0000-0000-00003A040000}"/>
    <cellStyle name="20% - Accent3 8 4 2 2" xfId="5353" xr:uid="{00000000-0005-0000-0000-00003B040000}"/>
    <cellStyle name="20% - Accent3 8 4 2_Exh G" xfId="2309" xr:uid="{00000000-0005-0000-0000-00003C040000}"/>
    <cellStyle name="20% - Accent3 8 4 3" xfId="4474" xr:uid="{00000000-0005-0000-0000-00003D040000}"/>
    <cellStyle name="20% - Accent3 8 4_Exh G" xfId="2308" xr:uid="{00000000-0005-0000-0000-00003E040000}"/>
    <cellStyle name="20% - Accent3 8 5" xfId="1207" xr:uid="{00000000-0005-0000-0000-00003F040000}"/>
    <cellStyle name="20% - Accent3 8 5 2" xfId="4736" xr:uid="{00000000-0005-0000-0000-000040040000}"/>
    <cellStyle name="20% - Accent3 8 5_Exh G" xfId="2310" xr:uid="{00000000-0005-0000-0000-000041040000}"/>
    <cellStyle name="20% - Accent3 8 6" xfId="3857" xr:uid="{00000000-0005-0000-0000-000042040000}"/>
    <cellStyle name="20% - Accent3 8_Exh G" xfId="2301" xr:uid="{00000000-0005-0000-0000-000043040000}"/>
    <cellStyle name="20% - Accent3 9" xfId="184" xr:uid="{00000000-0005-0000-0000-000044040000}"/>
    <cellStyle name="20% - Accent3 9 2" xfId="185" xr:uid="{00000000-0005-0000-0000-000045040000}"/>
    <cellStyle name="20% - Accent3 9 2 2" xfId="186" xr:uid="{00000000-0005-0000-0000-000046040000}"/>
    <cellStyle name="20% - Accent3 9 2 2 2" xfId="1213" xr:uid="{00000000-0005-0000-0000-000047040000}"/>
    <cellStyle name="20% - Accent3 9 2 2 2 2" xfId="4742" xr:uid="{00000000-0005-0000-0000-000048040000}"/>
    <cellStyle name="20% - Accent3 9 2 2 2_Exh G" xfId="2314" xr:uid="{00000000-0005-0000-0000-000049040000}"/>
    <cellStyle name="20% - Accent3 9 2 2 3" xfId="3863" xr:uid="{00000000-0005-0000-0000-00004A040000}"/>
    <cellStyle name="20% - Accent3 9 2 2_Exh G" xfId="2313" xr:uid="{00000000-0005-0000-0000-00004B040000}"/>
    <cellStyle name="20% - Accent3 9 2 3" xfId="1212" xr:uid="{00000000-0005-0000-0000-00004C040000}"/>
    <cellStyle name="20% - Accent3 9 2 3 2" xfId="4741" xr:uid="{00000000-0005-0000-0000-00004D040000}"/>
    <cellStyle name="20% - Accent3 9 2 3_Exh G" xfId="2315" xr:uid="{00000000-0005-0000-0000-00004E040000}"/>
    <cellStyle name="20% - Accent3 9 2 4" xfId="3862" xr:uid="{00000000-0005-0000-0000-00004F040000}"/>
    <cellStyle name="20% - Accent3 9 2_Exh G" xfId="2312" xr:uid="{00000000-0005-0000-0000-000050040000}"/>
    <cellStyle name="20% - Accent3 9 3" xfId="187" xr:uid="{00000000-0005-0000-0000-000051040000}"/>
    <cellStyle name="20% - Accent3 9 3 2" xfId="1214" xr:uid="{00000000-0005-0000-0000-000052040000}"/>
    <cellStyle name="20% - Accent3 9 3 2 2" xfId="4743" xr:uid="{00000000-0005-0000-0000-000053040000}"/>
    <cellStyle name="20% - Accent3 9 3 2_Exh G" xfId="2317" xr:uid="{00000000-0005-0000-0000-000054040000}"/>
    <cellStyle name="20% - Accent3 9 3 3" xfId="3864" xr:uid="{00000000-0005-0000-0000-000055040000}"/>
    <cellStyle name="20% - Accent3 9 3_Exh G" xfId="2316" xr:uid="{00000000-0005-0000-0000-000056040000}"/>
    <cellStyle name="20% - Accent3 9 4" xfId="907" xr:uid="{00000000-0005-0000-0000-000057040000}"/>
    <cellStyle name="20% - Accent3 9 4 2" xfId="1837" xr:uid="{00000000-0005-0000-0000-000058040000}"/>
    <cellStyle name="20% - Accent3 9 4 2 2" xfId="5354" xr:uid="{00000000-0005-0000-0000-000059040000}"/>
    <cellStyle name="20% - Accent3 9 4 2_Exh G" xfId="2319" xr:uid="{00000000-0005-0000-0000-00005A040000}"/>
    <cellStyle name="20% - Accent3 9 4 3" xfId="4475" xr:uid="{00000000-0005-0000-0000-00005B040000}"/>
    <cellStyle name="20% - Accent3 9 4_Exh G" xfId="2318" xr:uid="{00000000-0005-0000-0000-00005C040000}"/>
    <cellStyle name="20% - Accent3 9 5" xfId="1211" xr:uid="{00000000-0005-0000-0000-00005D040000}"/>
    <cellStyle name="20% - Accent3 9 5 2" xfId="4740" xr:uid="{00000000-0005-0000-0000-00005E040000}"/>
    <cellStyle name="20% - Accent3 9 5_Exh G" xfId="2320" xr:uid="{00000000-0005-0000-0000-00005F040000}"/>
    <cellStyle name="20% - Accent3 9 6" xfId="3861" xr:uid="{00000000-0005-0000-0000-000060040000}"/>
    <cellStyle name="20% - Accent3 9_Exh G" xfId="2311" xr:uid="{00000000-0005-0000-0000-000061040000}"/>
    <cellStyle name="20% - Accent4 10" xfId="188" xr:uid="{00000000-0005-0000-0000-000062040000}"/>
    <cellStyle name="20% - Accent4 10 2" xfId="189" xr:uid="{00000000-0005-0000-0000-000063040000}"/>
    <cellStyle name="20% - Accent4 10 2 2" xfId="190" xr:uid="{00000000-0005-0000-0000-000064040000}"/>
    <cellStyle name="20% - Accent4 10 2 2 2" xfId="1217" xr:uid="{00000000-0005-0000-0000-000065040000}"/>
    <cellStyle name="20% - Accent4 10 2 2 2 2" xfId="4746" xr:uid="{00000000-0005-0000-0000-000066040000}"/>
    <cellStyle name="20% - Accent4 10 2 2 2_Exh G" xfId="2324" xr:uid="{00000000-0005-0000-0000-000067040000}"/>
    <cellStyle name="20% - Accent4 10 2 2 3" xfId="3867" xr:uid="{00000000-0005-0000-0000-000068040000}"/>
    <cellStyle name="20% - Accent4 10 2 2_Exh G" xfId="2323" xr:uid="{00000000-0005-0000-0000-000069040000}"/>
    <cellStyle name="20% - Accent4 10 2 3" xfId="1216" xr:uid="{00000000-0005-0000-0000-00006A040000}"/>
    <cellStyle name="20% - Accent4 10 2 3 2" xfId="4745" xr:uid="{00000000-0005-0000-0000-00006B040000}"/>
    <cellStyle name="20% - Accent4 10 2 3_Exh G" xfId="2325" xr:uid="{00000000-0005-0000-0000-00006C040000}"/>
    <cellStyle name="20% - Accent4 10 2 4" xfId="3866" xr:uid="{00000000-0005-0000-0000-00006D040000}"/>
    <cellStyle name="20% - Accent4 10 2_Exh G" xfId="2322" xr:uid="{00000000-0005-0000-0000-00006E040000}"/>
    <cellStyle name="20% - Accent4 10 3" xfId="191" xr:uid="{00000000-0005-0000-0000-00006F040000}"/>
    <cellStyle name="20% - Accent4 10 3 2" xfId="1218" xr:uid="{00000000-0005-0000-0000-000070040000}"/>
    <cellStyle name="20% - Accent4 10 3 2 2" xfId="4747" xr:uid="{00000000-0005-0000-0000-000071040000}"/>
    <cellStyle name="20% - Accent4 10 3 2_Exh G" xfId="2327" xr:uid="{00000000-0005-0000-0000-000072040000}"/>
    <cellStyle name="20% - Accent4 10 3 3" xfId="3868" xr:uid="{00000000-0005-0000-0000-000073040000}"/>
    <cellStyle name="20% - Accent4 10 3_Exh G" xfId="2326" xr:uid="{00000000-0005-0000-0000-000074040000}"/>
    <cellStyle name="20% - Accent4 10 4" xfId="908" xr:uid="{00000000-0005-0000-0000-000075040000}"/>
    <cellStyle name="20% - Accent4 10 5" xfId="1215" xr:uid="{00000000-0005-0000-0000-000076040000}"/>
    <cellStyle name="20% - Accent4 10 5 2" xfId="4744" xr:uid="{00000000-0005-0000-0000-000077040000}"/>
    <cellStyle name="20% - Accent4 10 5_Exh G" xfId="2328" xr:uid="{00000000-0005-0000-0000-000078040000}"/>
    <cellStyle name="20% - Accent4 10 6" xfId="3865" xr:uid="{00000000-0005-0000-0000-000079040000}"/>
    <cellStyle name="20% - Accent4 10_Exh G" xfId="2321" xr:uid="{00000000-0005-0000-0000-00007A040000}"/>
    <cellStyle name="20% - Accent4 11" xfId="192" xr:uid="{00000000-0005-0000-0000-00007B040000}"/>
    <cellStyle name="20% - Accent4 11 2" xfId="193" xr:uid="{00000000-0005-0000-0000-00007C040000}"/>
    <cellStyle name="20% - Accent4 11 2 2" xfId="194" xr:uid="{00000000-0005-0000-0000-00007D040000}"/>
    <cellStyle name="20% - Accent4 11 2 2 2" xfId="1221" xr:uid="{00000000-0005-0000-0000-00007E040000}"/>
    <cellStyle name="20% - Accent4 11 2 2 2 2" xfId="4750" xr:uid="{00000000-0005-0000-0000-00007F040000}"/>
    <cellStyle name="20% - Accent4 11 2 2 2_Exh G" xfId="2332" xr:uid="{00000000-0005-0000-0000-000080040000}"/>
    <cellStyle name="20% - Accent4 11 2 2 3" xfId="3871" xr:uid="{00000000-0005-0000-0000-000081040000}"/>
    <cellStyle name="20% - Accent4 11 2 2_Exh G" xfId="2331" xr:uid="{00000000-0005-0000-0000-000082040000}"/>
    <cellStyle name="20% - Accent4 11 2 3" xfId="1220" xr:uid="{00000000-0005-0000-0000-000083040000}"/>
    <cellStyle name="20% - Accent4 11 2 3 2" xfId="4749" xr:uid="{00000000-0005-0000-0000-000084040000}"/>
    <cellStyle name="20% - Accent4 11 2 3_Exh G" xfId="2333" xr:uid="{00000000-0005-0000-0000-000085040000}"/>
    <cellStyle name="20% - Accent4 11 2 4" xfId="3870" xr:uid="{00000000-0005-0000-0000-000086040000}"/>
    <cellStyle name="20% - Accent4 11 2_Exh G" xfId="2330" xr:uid="{00000000-0005-0000-0000-000087040000}"/>
    <cellStyle name="20% - Accent4 11 3" xfId="195" xr:uid="{00000000-0005-0000-0000-000088040000}"/>
    <cellStyle name="20% - Accent4 11 3 2" xfId="1222" xr:uid="{00000000-0005-0000-0000-000089040000}"/>
    <cellStyle name="20% - Accent4 11 3 2 2" xfId="4751" xr:uid="{00000000-0005-0000-0000-00008A040000}"/>
    <cellStyle name="20% - Accent4 11 3 2_Exh G" xfId="2335" xr:uid="{00000000-0005-0000-0000-00008B040000}"/>
    <cellStyle name="20% - Accent4 11 3 3" xfId="3872" xr:uid="{00000000-0005-0000-0000-00008C040000}"/>
    <cellStyle name="20% - Accent4 11 3_Exh G" xfId="2334" xr:uid="{00000000-0005-0000-0000-00008D040000}"/>
    <cellStyle name="20% - Accent4 11 4" xfId="1219" xr:uid="{00000000-0005-0000-0000-00008E040000}"/>
    <cellStyle name="20% - Accent4 11 4 2" xfId="4748" xr:uid="{00000000-0005-0000-0000-00008F040000}"/>
    <cellStyle name="20% - Accent4 11 4_Exh G" xfId="2336" xr:uid="{00000000-0005-0000-0000-000090040000}"/>
    <cellStyle name="20% - Accent4 11 5" xfId="3869" xr:uid="{00000000-0005-0000-0000-000091040000}"/>
    <cellStyle name="20% - Accent4 11_Exh G" xfId="2329" xr:uid="{00000000-0005-0000-0000-000092040000}"/>
    <cellStyle name="20% - Accent4 12" xfId="196" xr:uid="{00000000-0005-0000-0000-000093040000}"/>
    <cellStyle name="20% - Accent4 12 2" xfId="197" xr:uid="{00000000-0005-0000-0000-000094040000}"/>
    <cellStyle name="20% - Accent4 12 2 2" xfId="198" xr:uid="{00000000-0005-0000-0000-000095040000}"/>
    <cellStyle name="20% - Accent4 12 2 2 2" xfId="1225" xr:uid="{00000000-0005-0000-0000-000096040000}"/>
    <cellStyle name="20% - Accent4 12 2 2 2 2" xfId="4754" xr:uid="{00000000-0005-0000-0000-000097040000}"/>
    <cellStyle name="20% - Accent4 12 2 2 2_Exh G" xfId="2340" xr:uid="{00000000-0005-0000-0000-000098040000}"/>
    <cellStyle name="20% - Accent4 12 2 2 3" xfId="3875" xr:uid="{00000000-0005-0000-0000-000099040000}"/>
    <cellStyle name="20% - Accent4 12 2 2_Exh G" xfId="2339" xr:uid="{00000000-0005-0000-0000-00009A040000}"/>
    <cellStyle name="20% - Accent4 12 2 3" xfId="1224" xr:uid="{00000000-0005-0000-0000-00009B040000}"/>
    <cellStyle name="20% - Accent4 12 2 3 2" xfId="4753" xr:uid="{00000000-0005-0000-0000-00009C040000}"/>
    <cellStyle name="20% - Accent4 12 2 3_Exh G" xfId="2341" xr:uid="{00000000-0005-0000-0000-00009D040000}"/>
    <cellStyle name="20% - Accent4 12 2 4" xfId="3874" xr:uid="{00000000-0005-0000-0000-00009E040000}"/>
    <cellStyle name="20% - Accent4 12 2_Exh G" xfId="2338" xr:uid="{00000000-0005-0000-0000-00009F040000}"/>
    <cellStyle name="20% - Accent4 12 3" xfId="199" xr:uid="{00000000-0005-0000-0000-0000A0040000}"/>
    <cellStyle name="20% - Accent4 12 3 2" xfId="1226" xr:uid="{00000000-0005-0000-0000-0000A1040000}"/>
    <cellStyle name="20% - Accent4 12 3 2 2" xfId="4755" xr:uid="{00000000-0005-0000-0000-0000A2040000}"/>
    <cellStyle name="20% - Accent4 12 3 2_Exh G" xfId="2343" xr:uid="{00000000-0005-0000-0000-0000A3040000}"/>
    <cellStyle name="20% - Accent4 12 3 3" xfId="3876" xr:uid="{00000000-0005-0000-0000-0000A4040000}"/>
    <cellStyle name="20% - Accent4 12 3_Exh G" xfId="2342" xr:uid="{00000000-0005-0000-0000-0000A5040000}"/>
    <cellStyle name="20% - Accent4 12 4" xfId="1223" xr:uid="{00000000-0005-0000-0000-0000A6040000}"/>
    <cellStyle name="20% - Accent4 12 4 2" xfId="4752" xr:uid="{00000000-0005-0000-0000-0000A7040000}"/>
    <cellStyle name="20% - Accent4 12 4_Exh G" xfId="2344" xr:uid="{00000000-0005-0000-0000-0000A8040000}"/>
    <cellStyle name="20% - Accent4 12 5" xfId="3873" xr:uid="{00000000-0005-0000-0000-0000A9040000}"/>
    <cellStyle name="20% - Accent4 12_Exh G" xfId="2337" xr:uid="{00000000-0005-0000-0000-0000AA040000}"/>
    <cellStyle name="20% - Accent4 13" xfId="200" xr:uid="{00000000-0005-0000-0000-0000AB040000}"/>
    <cellStyle name="20% - Accent4 13 2" xfId="201" xr:uid="{00000000-0005-0000-0000-0000AC040000}"/>
    <cellStyle name="20% - Accent4 13 2 2" xfId="202" xr:uid="{00000000-0005-0000-0000-0000AD040000}"/>
    <cellStyle name="20% - Accent4 13 2 2 2" xfId="1229" xr:uid="{00000000-0005-0000-0000-0000AE040000}"/>
    <cellStyle name="20% - Accent4 13 2 2 2 2" xfId="4758" xr:uid="{00000000-0005-0000-0000-0000AF040000}"/>
    <cellStyle name="20% - Accent4 13 2 2 2_Exh G" xfId="2348" xr:uid="{00000000-0005-0000-0000-0000B0040000}"/>
    <cellStyle name="20% - Accent4 13 2 2 3" xfId="3879" xr:uid="{00000000-0005-0000-0000-0000B1040000}"/>
    <cellStyle name="20% - Accent4 13 2 2_Exh G" xfId="2347" xr:uid="{00000000-0005-0000-0000-0000B2040000}"/>
    <cellStyle name="20% - Accent4 13 2 3" xfId="1228" xr:uid="{00000000-0005-0000-0000-0000B3040000}"/>
    <cellStyle name="20% - Accent4 13 2 3 2" xfId="4757" xr:uid="{00000000-0005-0000-0000-0000B4040000}"/>
    <cellStyle name="20% - Accent4 13 2 3_Exh G" xfId="2349" xr:uid="{00000000-0005-0000-0000-0000B5040000}"/>
    <cellStyle name="20% - Accent4 13 2 4" xfId="3878" xr:uid="{00000000-0005-0000-0000-0000B6040000}"/>
    <cellStyle name="20% - Accent4 13 2_Exh G" xfId="2346" xr:uid="{00000000-0005-0000-0000-0000B7040000}"/>
    <cellStyle name="20% - Accent4 13 3" xfId="203" xr:uid="{00000000-0005-0000-0000-0000B8040000}"/>
    <cellStyle name="20% - Accent4 13 3 2" xfId="1230" xr:uid="{00000000-0005-0000-0000-0000B9040000}"/>
    <cellStyle name="20% - Accent4 13 3 2 2" xfId="4759" xr:uid="{00000000-0005-0000-0000-0000BA040000}"/>
    <cellStyle name="20% - Accent4 13 3 2_Exh G" xfId="2351" xr:uid="{00000000-0005-0000-0000-0000BB040000}"/>
    <cellStyle name="20% - Accent4 13 3 3" xfId="3880" xr:uid="{00000000-0005-0000-0000-0000BC040000}"/>
    <cellStyle name="20% - Accent4 13 3_Exh G" xfId="2350" xr:uid="{00000000-0005-0000-0000-0000BD040000}"/>
    <cellStyle name="20% - Accent4 13 4" xfId="1227" xr:uid="{00000000-0005-0000-0000-0000BE040000}"/>
    <cellStyle name="20% - Accent4 13 4 2" xfId="4756" xr:uid="{00000000-0005-0000-0000-0000BF040000}"/>
    <cellStyle name="20% - Accent4 13 4_Exh G" xfId="2352" xr:uid="{00000000-0005-0000-0000-0000C0040000}"/>
    <cellStyle name="20% - Accent4 13 5" xfId="3877" xr:uid="{00000000-0005-0000-0000-0000C1040000}"/>
    <cellStyle name="20% - Accent4 13_Exh G" xfId="2345" xr:uid="{00000000-0005-0000-0000-0000C2040000}"/>
    <cellStyle name="20% - Accent4 14" xfId="204" xr:uid="{00000000-0005-0000-0000-0000C3040000}"/>
    <cellStyle name="20% - Accent4 14 2" xfId="205" xr:uid="{00000000-0005-0000-0000-0000C4040000}"/>
    <cellStyle name="20% - Accent4 14 2 2" xfId="1232" xr:uid="{00000000-0005-0000-0000-0000C5040000}"/>
    <cellStyle name="20% - Accent4 14 2 2 2" xfId="4761" xr:uid="{00000000-0005-0000-0000-0000C6040000}"/>
    <cellStyle name="20% - Accent4 14 2 2_Exh G" xfId="2355" xr:uid="{00000000-0005-0000-0000-0000C7040000}"/>
    <cellStyle name="20% - Accent4 14 2 3" xfId="3882" xr:uid="{00000000-0005-0000-0000-0000C8040000}"/>
    <cellStyle name="20% - Accent4 14 2_Exh G" xfId="2354" xr:uid="{00000000-0005-0000-0000-0000C9040000}"/>
    <cellStyle name="20% - Accent4 14 3" xfId="1231" xr:uid="{00000000-0005-0000-0000-0000CA040000}"/>
    <cellStyle name="20% - Accent4 14 3 2" xfId="4760" xr:uid="{00000000-0005-0000-0000-0000CB040000}"/>
    <cellStyle name="20% - Accent4 14 3_Exh G" xfId="2356" xr:uid="{00000000-0005-0000-0000-0000CC040000}"/>
    <cellStyle name="20% - Accent4 14 4" xfId="3881" xr:uid="{00000000-0005-0000-0000-0000CD040000}"/>
    <cellStyle name="20% - Accent4 14_Exh G" xfId="2353" xr:uid="{00000000-0005-0000-0000-0000CE040000}"/>
    <cellStyle name="20% - Accent4 15" xfId="206" xr:uid="{00000000-0005-0000-0000-0000CF040000}"/>
    <cellStyle name="20% - Accent4 15 2" xfId="1233" xr:uid="{00000000-0005-0000-0000-0000D0040000}"/>
    <cellStyle name="20% - Accent4 15 2 2" xfId="4762" xr:uid="{00000000-0005-0000-0000-0000D1040000}"/>
    <cellStyle name="20% - Accent4 15 2_Exh G" xfId="2358" xr:uid="{00000000-0005-0000-0000-0000D2040000}"/>
    <cellStyle name="20% - Accent4 15 3" xfId="3883" xr:uid="{00000000-0005-0000-0000-0000D3040000}"/>
    <cellStyle name="20% - Accent4 15_Exh G" xfId="2357" xr:uid="{00000000-0005-0000-0000-0000D4040000}"/>
    <cellStyle name="20% - Accent4 16" xfId="856" xr:uid="{00000000-0005-0000-0000-0000D5040000}"/>
    <cellStyle name="20% - Accent4 16 2" xfId="1794" xr:uid="{00000000-0005-0000-0000-0000D6040000}"/>
    <cellStyle name="20% - Accent4 16 2 2" xfId="5314" xr:uid="{00000000-0005-0000-0000-0000D7040000}"/>
    <cellStyle name="20% - Accent4 16 2_Exh G" xfId="2360" xr:uid="{00000000-0005-0000-0000-0000D8040000}"/>
    <cellStyle name="20% - Accent4 16 3" xfId="4435" xr:uid="{00000000-0005-0000-0000-0000D9040000}"/>
    <cellStyle name="20% - Accent4 16_Exh G" xfId="2359" xr:uid="{00000000-0005-0000-0000-0000DA040000}"/>
    <cellStyle name="20% - Accent4 2" xfId="207" xr:uid="{00000000-0005-0000-0000-0000DB040000}"/>
    <cellStyle name="20% - Accent4 2 2" xfId="208" xr:uid="{00000000-0005-0000-0000-0000DC040000}"/>
    <cellStyle name="20% - Accent4 2 2 2" xfId="209" xr:uid="{00000000-0005-0000-0000-0000DD040000}"/>
    <cellStyle name="20% - Accent4 2 2 2 2" xfId="1236" xr:uid="{00000000-0005-0000-0000-0000DE040000}"/>
    <cellStyle name="20% - Accent4 2 2 2 2 2" xfId="4765" xr:uid="{00000000-0005-0000-0000-0000DF040000}"/>
    <cellStyle name="20% - Accent4 2 2 2 2_Exh G" xfId="2364" xr:uid="{00000000-0005-0000-0000-0000E0040000}"/>
    <cellStyle name="20% - Accent4 2 2 2 3" xfId="3886" xr:uid="{00000000-0005-0000-0000-0000E1040000}"/>
    <cellStyle name="20% - Accent4 2 2 2_Exh G" xfId="2363" xr:uid="{00000000-0005-0000-0000-0000E2040000}"/>
    <cellStyle name="20% - Accent4 2 2 3" xfId="910" xr:uid="{00000000-0005-0000-0000-0000E3040000}"/>
    <cellStyle name="20% - Accent4 2 2 3 2" xfId="1839" xr:uid="{00000000-0005-0000-0000-0000E4040000}"/>
    <cellStyle name="20% - Accent4 2 2 3 2 2" xfId="5356" xr:uid="{00000000-0005-0000-0000-0000E5040000}"/>
    <cellStyle name="20% - Accent4 2 2 3 2_Exh G" xfId="2366" xr:uid="{00000000-0005-0000-0000-0000E6040000}"/>
    <cellStyle name="20% - Accent4 2 2 3 3" xfId="4477" xr:uid="{00000000-0005-0000-0000-0000E7040000}"/>
    <cellStyle name="20% - Accent4 2 2 3_Exh G" xfId="2365" xr:uid="{00000000-0005-0000-0000-0000E8040000}"/>
    <cellStyle name="20% - Accent4 2 2 4" xfId="1235" xr:uid="{00000000-0005-0000-0000-0000E9040000}"/>
    <cellStyle name="20% - Accent4 2 2 4 2" xfId="4764" xr:uid="{00000000-0005-0000-0000-0000EA040000}"/>
    <cellStyle name="20% - Accent4 2 2 4_Exh G" xfId="2367" xr:uid="{00000000-0005-0000-0000-0000EB040000}"/>
    <cellStyle name="20% - Accent4 2 2 5" xfId="3885" xr:uid="{00000000-0005-0000-0000-0000EC040000}"/>
    <cellStyle name="20% - Accent4 2 2_Exh G" xfId="2362" xr:uid="{00000000-0005-0000-0000-0000ED040000}"/>
    <cellStyle name="20% - Accent4 2 3" xfId="210" xr:uid="{00000000-0005-0000-0000-0000EE040000}"/>
    <cellStyle name="20% - Accent4 2 3 2" xfId="1237" xr:uid="{00000000-0005-0000-0000-0000EF040000}"/>
    <cellStyle name="20% - Accent4 2 3 2 2" xfId="4766" xr:uid="{00000000-0005-0000-0000-0000F0040000}"/>
    <cellStyle name="20% - Accent4 2 3 2_Exh G" xfId="2369" xr:uid="{00000000-0005-0000-0000-0000F1040000}"/>
    <cellStyle name="20% - Accent4 2 3 3" xfId="3887" xr:uid="{00000000-0005-0000-0000-0000F2040000}"/>
    <cellStyle name="20% - Accent4 2 3_Exh G" xfId="2368" xr:uid="{00000000-0005-0000-0000-0000F3040000}"/>
    <cellStyle name="20% - Accent4 2 4" xfId="909" xr:uid="{00000000-0005-0000-0000-0000F4040000}"/>
    <cellStyle name="20% - Accent4 2 4 2" xfId="1838" xr:uid="{00000000-0005-0000-0000-0000F5040000}"/>
    <cellStyle name="20% - Accent4 2 4 2 2" xfId="5355" xr:uid="{00000000-0005-0000-0000-0000F6040000}"/>
    <cellStyle name="20% - Accent4 2 4 2_Exh G" xfId="2371" xr:uid="{00000000-0005-0000-0000-0000F7040000}"/>
    <cellStyle name="20% - Accent4 2 4 3" xfId="4476" xr:uid="{00000000-0005-0000-0000-0000F8040000}"/>
    <cellStyle name="20% - Accent4 2 4_Exh G" xfId="2370" xr:uid="{00000000-0005-0000-0000-0000F9040000}"/>
    <cellStyle name="20% - Accent4 2 5" xfId="1234" xr:uid="{00000000-0005-0000-0000-0000FA040000}"/>
    <cellStyle name="20% - Accent4 2 5 2" xfId="4763" xr:uid="{00000000-0005-0000-0000-0000FB040000}"/>
    <cellStyle name="20% - Accent4 2 5_Exh G" xfId="2372" xr:uid="{00000000-0005-0000-0000-0000FC040000}"/>
    <cellStyle name="20% - Accent4 2 6" xfId="3884" xr:uid="{00000000-0005-0000-0000-0000FD040000}"/>
    <cellStyle name="20% - Accent4 2_Exh G" xfId="2361" xr:uid="{00000000-0005-0000-0000-0000FE040000}"/>
    <cellStyle name="20% - Accent4 3" xfId="211" xr:uid="{00000000-0005-0000-0000-0000FF040000}"/>
    <cellStyle name="20% - Accent4 3 2" xfId="212" xr:uid="{00000000-0005-0000-0000-000000050000}"/>
    <cellStyle name="20% - Accent4 3 2 2" xfId="213" xr:uid="{00000000-0005-0000-0000-000001050000}"/>
    <cellStyle name="20% - Accent4 3 2 2 2" xfId="1240" xr:uid="{00000000-0005-0000-0000-000002050000}"/>
    <cellStyle name="20% - Accent4 3 2 2 2 2" xfId="4769" xr:uid="{00000000-0005-0000-0000-000003050000}"/>
    <cellStyle name="20% - Accent4 3 2 2 2_Exh G" xfId="2376" xr:uid="{00000000-0005-0000-0000-000004050000}"/>
    <cellStyle name="20% - Accent4 3 2 2 3" xfId="3890" xr:uid="{00000000-0005-0000-0000-000005050000}"/>
    <cellStyle name="20% - Accent4 3 2 2_Exh G" xfId="2375" xr:uid="{00000000-0005-0000-0000-000006050000}"/>
    <cellStyle name="20% - Accent4 3 2 3" xfId="912" xr:uid="{00000000-0005-0000-0000-000007050000}"/>
    <cellStyle name="20% - Accent4 3 2 3 2" xfId="1841" xr:uid="{00000000-0005-0000-0000-000008050000}"/>
    <cellStyle name="20% - Accent4 3 2 3 2 2" xfId="5358" xr:uid="{00000000-0005-0000-0000-000009050000}"/>
    <cellStyle name="20% - Accent4 3 2 3 2_Exh G" xfId="2378" xr:uid="{00000000-0005-0000-0000-00000A050000}"/>
    <cellStyle name="20% - Accent4 3 2 3 3" xfId="4479" xr:uid="{00000000-0005-0000-0000-00000B050000}"/>
    <cellStyle name="20% - Accent4 3 2 3_Exh G" xfId="2377" xr:uid="{00000000-0005-0000-0000-00000C050000}"/>
    <cellStyle name="20% - Accent4 3 2 4" xfId="1239" xr:uid="{00000000-0005-0000-0000-00000D050000}"/>
    <cellStyle name="20% - Accent4 3 2 4 2" xfId="4768" xr:uid="{00000000-0005-0000-0000-00000E050000}"/>
    <cellStyle name="20% - Accent4 3 2 4_Exh G" xfId="2379" xr:uid="{00000000-0005-0000-0000-00000F050000}"/>
    <cellStyle name="20% - Accent4 3 2 5" xfId="3889" xr:uid="{00000000-0005-0000-0000-000010050000}"/>
    <cellStyle name="20% - Accent4 3 2_Exh G" xfId="2374" xr:uid="{00000000-0005-0000-0000-000011050000}"/>
    <cellStyle name="20% - Accent4 3 3" xfId="214" xr:uid="{00000000-0005-0000-0000-000012050000}"/>
    <cellStyle name="20% - Accent4 3 3 2" xfId="1241" xr:uid="{00000000-0005-0000-0000-000013050000}"/>
    <cellStyle name="20% - Accent4 3 3 2 2" xfId="4770" xr:uid="{00000000-0005-0000-0000-000014050000}"/>
    <cellStyle name="20% - Accent4 3 3 2_Exh G" xfId="2381" xr:uid="{00000000-0005-0000-0000-000015050000}"/>
    <cellStyle name="20% - Accent4 3 3 3" xfId="3891" xr:uid="{00000000-0005-0000-0000-000016050000}"/>
    <cellStyle name="20% - Accent4 3 3_Exh G" xfId="2380" xr:uid="{00000000-0005-0000-0000-000017050000}"/>
    <cellStyle name="20% - Accent4 3 4" xfId="911" xr:uid="{00000000-0005-0000-0000-000018050000}"/>
    <cellStyle name="20% - Accent4 3 4 2" xfId="1840" xr:uid="{00000000-0005-0000-0000-000019050000}"/>
    <cellStyle name="20% - Accent4 3 4 2 2" xfId="5357" xr:uid="{00000000-0005-0000-0000-00001A050000}"/>
    <cellStyle name="20% - Accent4 3 4 2_Exh G" xfId="2383" xr:uid="{00000000-0005-0000-0000-00001B050000}"/>
    <cellStyle name="20% - Accent4 3 4 3" xfId="4478" xr:uid="{00000000-0005-0000-0000-00001C050000}"/>
    <cellStyle name="20% - Accent4 3 4_Exh G" xfId="2382" xr:uid="{00000000-0005-0000-0000-00001D050000}"/>
    <cellStyle name="20% - Accent4 3 5" xfId="1238" xr:uid="{00000000-0005-0000-0000-00001E050000}"/>
    <cellStyle name="20% - Accent4 3 5 2" xfId="4767" xr:uid="{00000000-0005-0000-0000-00001F050000}"/>
    <cellStyle name="20% - Accent4 3 5_Exh G" xfId="2384" xr:uid="{00000000-0005-0000-0000-000020050000}"/>
    <cellStyle name="20% - Accent4 3 6" xfId="3888" xr:uid="{00000000-0005-0000-0000-000021050000}"/>
    <cellStyle name="20% - Accent4 3_Exh G" xfId="2373" xr:uid="{00000000-0005-0000-0000-000022050000}"/>
    <cellStyle name="20% - Accent4 4" xfId="215" xr:uid="{00000000-0005-0000-0000-000023050000}"/>
    <cellStyle name="20% - Accent4 4 2" xfId="216" xr:uid="{00000000-0005-0000-0000-000024050000}"/>
    <cellStyle name="20% - Accent4 4 2 2" xfId="217" xr:uid="{00000000-0005-0000-0000-000025050000}"/>
    <cellStyle name="20% - Accent4 4 2 2 2" xfId="1244" xr:uid="{00000000-0005-0000-0000-000026050000}"/>
    <cellStyle name="20% - Accent4 4 2 2 2 2" xfId="4773" xr:uid="{00000000-0005-0000-0000-000027050000}"/>
    <cellStyle name="20% - Accent4 4 2 2 2_Exh G" xfId="2388" xr:uid="{00000000-0005-0000-0000-000028050000}"/>
    <cellStyle name="20% - Accent4 4 2 2 3" xfId="3894" xr:uid="{00000000-0005-0000-0000-000029050000}"/>
    <cellStyle name="20% - Accent4 4 2 2_Exh G" xfId="2387" xr:uid="{00000000-0005-0000-0000-00002A050000}"/>
    <cellStyle name="20% - Accent4 4 2 3" xfId="914" xr:uid="{00000000-0005-0000-0000-00002B050000}"/>
    <cellStyle name="20% - Accent4 4 2 3 2" xfId="1843" xr:uid="{00000000-0005-0000-0000-00002C050000}"/>
    <cellStyle name="20% - Accent4 4 2 3 2 2" xfId="5360" xr:uid="{00000000-0005-0000-0000-00002D050000}"/>
    <cellStyle name="20% - Accent4 4 2 3 2_Exh G" xfId="2390" xr:uid="{00000000-0005-0000-0000-00002E050000}"/>
    <cellStyle name="20% - Accent4 4 2 3 3" xfId="4481" xr:uid="{00000000-0005-0000-0000-00002F050000}"/>
    <cellStyle name="20% - Accent4 4 2 3_Exh G" xfId="2389" xr:uid="{00000000-0005-0000-0000-000030050000}"/>
    <cellStyle name="20% - Accent4 4 2 4" xfId="1243" xr:uid="{00000000-0005-0000-0000-000031050000}"/>
    <cellStyle name="20% - Accent4 4 2 4 2" xfId="4772" xr:uid="{00000000-0005-0000-0000-000032050000}"/>
    <cellStyle name="20% - Accent4 4 2 4_Exh G" xfId="2391" xr:uid="{00000000-0005-0000-0000-000033050000}"/>
    <cellStyle name="20% - Accent4 4 2 5" xfId="3893" xr:uid="{00000000-0005-0000-0000-000034050000}"/>
    <cellStyle name="20% - Accent4 4 2_Exh G" xfId="2386" xr:uid="{00000000-0005-0000-0000-000035050000}"/>
    <cellStyle name="20% - Accent4 4 3" xfId="218" xr:uid="{00000000-0005-0000-0000-000036050000}"/>
    <cellStyle name="20% - Accent4 4 3 2" xfId="1245" xr:uid="{00000000-0005-0000-0000-000037050000}"/>
    <cellStyle name="20% - Accent4 4 3 2 2" xfId="4774" xr:uid="{00000000-0005-0000-0000-000038050000}"/>
    <cellStyle name="20% - Accent4 4 3 2_Exh G" xfId="2393" xr:uid="{00000000-0005-0000-0000-000039050000}"/>
    <cellStyle name="20% - Accent4 4 3 3" xfId="3895" xr:uid="{00000000-0005-0000-0000-00003A050000}"/>
    <cellStyle name="20% - Accent4 4 3_Exh G" xfId="2392" xr:uid="{00000000-0005-0000-0000-00003B050000}"/>
    <cellStyle name="20% - Accent4 4 4" xfId="913" xr:uid="{00000000-0005-0000-0000-00003C050000}"/>
    <cellStyle name="20% - Accent4 4 4 2" xfId="1842" xr:uid="{00000000-0005-0000-0000-00003D050000}"/>
    <cellStyle name="20% - Accent4 4 4 2 2" xfId="5359" xr:uid="{00000000-0005-0000-0000-00003E050000}"/>
    <cellStyle name="20% - Accent4 4 4 2_Exh G" xfId="2395" xr:uid="{00000000-0005-0000-0000-00003F050000}"/>
    <cellStyle name="20% - Accent4 4 4 3" xfId="4480" xr:uid="{00000000-0005-0000-0000-000040050000}"/>
    <cellStyle name="20% - Accent4 4 4_Exh G" xfId="2394" xr:uid="{00000000-0005-0000-0000-000041050000}"/>
    <cellStyle name="20% - Accent4 4 5" xfId="1242" xr:uid="{00000000-0005-0000-0000-000042050000}"/>
    <cellStyle name="20% - Accent4 4 5 2" xfId="4771" xr:uid="{00000000-0005-0000-0000-000043050000}"/>
    <cellStyle name="20% - Accent4 4 5_Exh G" xfId="2396" xr:uid="{00000000-0005-0000-0000-000044050000}"/>
    <cellStyle name="20% - Accent4 4 6" xfId="3892" xr:uid="{00000000-0005-0000-0000-000045050000}"/>
    <cellStyle name="20% - Accent4 4_Exh G" xfId="2385" xr:uid="{00000000-0005-0000-0000-000046050000}"/>
    <cellStyle name="20% - Accent4 5" xfId="219" xr:uid="{00000000-0005-0000-0000-000047050000}"/>
    <cellStyle name="20% - Accent4 5 2" xfId="220" xr:uid="{00000000-0005-0000-0000-000048050000}"/>
    <cellStyle name="20% - Accent4 5 2 2" xfId="221" xr:uid="{00000000-0005-0000-0000-000049050000}"/>
    <cellStyle name="20% - Accent4 5 2 2 2" xfId="1248" xr:uid="{00000000-0005-0000-0000-00004A050000}"/>
    <cellStyle name="20% - Accent4 5 2 2 2 2" xfId="4777" xr:uid="{00000000-0005-0000-0000-00004B050000}"/>
    <cellStyle name="20% - Accent4 5 2 2 2_Exh G" xfId="2400" xr:uid="{00000000-0005-0000-0000-00004C050000}"/>
    <cellStyle name="20% - Accent4 5 2 2 3" xfId="3898" xr:uid="{00000000-0005-0000-0000-00004D050000}"/>
    <cellStyle name="20% - Accent4 5 2 2_Exh G" xfId="2399" xr:uid="{00000000-0005-0000-0000-00004E050000}"/>
    <cellStyle name="20% - Accent4 5 2 3" xfId="1247" xr:uid="{00000000-0005-0000-0000-00004F050000}"/>
    <cellStyle name="20% - Accent4 5 2 3 2" xfId="4776" xr:uid="{00000000-0005-0000-0000-000050050000}"/>
    <cellStyle name="20% - Accent4 5 2 3_Exh G" xfId="2401" xr:uid="{00000000-0005-0000-0000-000051050000}"/>
    <cellStyle name="20% - Accent4 5 2 4" xfId="3897" xr:uid="{00000000-0005-0000-0000-000052050000}"/>
    <cellStyle name="20% - Accent4 5 2_Exh G" xfId="2398" xr:uid="{00000000-0005-0000-0000-000053050000}"/>
    <cellStyle name="20% - Accent4 5 3" xfId="222" xr:uid="{00000000-0005-0000-0000-000054050000}"/>
    <cellStyle name="20% - Accent4 5 3 2" xfId="1249" xr:uid="{00000000-0005-0000-0000-000055050000}"/>
    <cellStyle name="20% - Accent4 5 3 2 2" xfId="4778" xr:uid="{00000000-0005-0000-0000-000056050000}"/>
    <cellStyle name="20% - Accent4 5 3 2_Exh G" xfId="2403" xr:uid="{00000000-0005-0000-0000-000057050000}"/>
    <cellStyle name="20% - Accent4 5 3 3" xfId="3899" xr:uid="{00000000-0005-0000-0000-000058050000}"/>
    <cellStyle name="20% - Accent4 5 3_Exh G" xfId="2402" xr:uid="{00000000-0005-0000-0000-000059050000}"/>
    <cellStyle name="20% - Accent4 5 4" xfId="915" xr:uid="{00000000-0005-0000-0000-00005A050000}"/>
    <cellStyle name="20% - Accent4 5 5" xfId="1246" xr:uid="{00000000-0005-0000-0000-00005B050000}"/>
    <cellStyle name="20% - Accent4 5 5 2" xfId="4775" xr:uid="{00000000-0005-0000-0000-00005C050000}"/>
    <cellStyle name="20% - Accent4 5 5_Exh G" xfId="2404" xr:uid="{00000000-0005-0000-0000-00005D050000}"/>
    <cellStyle name="20% - Accent4 5 6" xfId="3896" xr:uid="{00000000-0005-0000-0000-00005E050000}"/>
    <cellStyle name="20% - Accent4 5_Exh G" xfId="2397" xr:uid="{00000000-0005-0000-0000-00005F050000}"/>
    <cellStyle name="20% - Accent4 6" xfId="223" xr:uid="{00000000-0005-0000-0000-000060050000}"/>
    <cellStyle name="20% - Accent4 6 2" xfId="224" xr:uid="{00000000-0005-0000-0000-000061050000}"/>
    <cellStyle name="20% - Accent4 6 2 2" xfId="225" xr:uid="{00000000-0005-0000-0000-000062050000}"/>
    <cellStyle name="20% - Accent4 6 2 2 2" xfId="1252" xr:uid="{00000000-0005-0000-0000-000063050000}"/>
    <cellStyle name="20% - Accent4 6 2 2 2 2" xfId="4781" xr:uid="{00000000-0005-0000-0000-000064050000}"/>
    <cellStyle name="20% - Accent4 6 2 2 2_Exh G" xfId="2408" xr:uid="{00000000-0005-0000-0000-000065050000}"/>
    <cellStyle name="20% - Accent4 6 2 2 3" xfId="3902" xr:uid="{00000000-0005-0000-0000-000066050000}"/>
    <cellStyle name="20% - Accent4 6 2 2_Exh G" xfId="2407" xr:uid="{00000000-0005-0000-0000-000067050000}"/>
    <cellStyle name="20% - Accent4 6 2 3" xfId="1251" xr:uid="{00000000-0005-0000-0000-000068050000}"/>
    <cellStyle name="20% - Accent4 6 2 3 2" xfId="4780" xr:uid="{00000000-0005-0000-0000-000069050000}"/>
    <cellStyle name="20% - Accent4 6 2 3_Exh G" xfId="2409" xr:uid="{00000000-0005-0000-0000-00006A050000}"/>
    <cellStyle name="20% - Accent4 6 2 4" xfId="3901" xr:uid="{00000000-0005-0000-0000-00006B050000}"/>
    <cellStyle name="20% - Accent4 6 2_Exh G" xfId="2406" xr:uid="{00000000-0005-0000-0000-00006C050000}"/>
    <cellStyle name="20% - Accent4 6 3" xfId="226" xr:uid="{00000000-0005-0000-0000-00006D050000}"/>
    <cellStyle name="20% - Accent4 6 3 2" xfId="1253" xr:uid="{00000000-0005-0000-0000-00006E050000}"/>
    <cellStyle name="20% - Accent4 6 3 2 2" xfId="4782" xr:uid="{00000000-0005-0000-0000-00006F050000}"/>
    <cellStyle name="20% - Accent4 6 3 2_Exh G" xfId="2411" xr:uid="{00000000-0005-0000-0000-000070050000}"/>
    <cellStyle name="20% - Accent4 6 3 3" xfId="3903" xr:uid="{00000000-0005-0000-0000-000071050000}"/>
    <cellStyle name="20% - Accent4 6 3_Exh G" xfId="2410" xr:uid="{00000000-0005-0000-0000-000072050000}"/>
    <cellStyle name="20% - Accent4 6 4" xfId="916" xr:uid="{00000000-0005-0000-0000-000073050000}"/>
    <cellStyle name="20% - Accent4 6 4 2" xfId="1844" xr:uid="{00000000-0005-0000-0000-000074050000}"/>
    <cellStyle name="20% - Accent4 6 4 2 2" xfId="5361" xr:uid="{00000000-0005-0000-0000-000075050000}"/>
    <cellStyle name="20% - Accent4 6 4 2_Exh G" xfId="2413" xr:uid="{00000000-0005-0000-0000-000076050000}"/>
    <cellStyle name="20% - Accent4 6 4 3" xfId="4482" xr:uid="{00000000-0005-0000-0000-000077050000}"/>
    <cellStyle name="20% - Accent4 6 4_Exh G" xfId="2412" xr:uid="{00000000-0005-0000-0000-000078050000}"/>
    <cellStyle name="20% - Accent4 6 5" xfId="1250" xr:uid="{00000000-0005-0000-0000-000079050000}"/>
    <cellStyle name="20% - Accent4 6 5 2" xfId="4779" xr:uid="{00000000-0005-0000-0000-00007A050000}"/>
    <cellStyle name="20% - Accent4 6 5_Exh G" xfId="2414" xr:uid="{00000000-0005-0000-0000-00007B050000}"/>
    <cellStyle name="20% - Accent4 6 6" xfId="3900" xr:uid="{00000000-0005-0000-0000-00007C050000}"/>
    <cellStyle name="20% - Accent4 6_Exh G" xfId="2405" xr:uid="{00000000-0005-0000-0000-00007D050000}"/>
    <cellStyle name="20% - Accent4 7" xfId="227" xr:uid="{00000000-0005-0000-0000-00007E050000}"/>
    <cellStyle name="20% - Accent4 7 2" xfId="228" xr:uid="{00000000-0005-0000-0000-00007F050000}"/>
    <cellStyle name="20% - Accent4 7 2 2" xfId="229" xr:uid="{00000000-0005-0000-0000-000080050000}"/>
    <cellStyle name="20% - Accent4 7 2 2 2" xfId="1256" xr:uid="{00000000-0005-0000-0000-000081050000}"/>
    <cellStyle name="20% - Accent4 7 2 2 2 2" xfId="4785" xr:uid="{00000000-0005-0000-0000-000082050000}"/>
    <cellStyle name="20% - Accent4 7 2 2 2_Exh G" xfId="2418" xr:uid="{00000000-0005-0000-0000-000083050000}"/>
    <cellStyle name="20% - Accent4 7 2 2 3" xfId="3906" xr:uid="{00000000-0005-0000-0000-000084050000}"/>
    <cellStyle name="20% - Accent4 7 2 2_Exh G" xfId="2417" xr:uid="{00000000-0005-0000-0000-000085050000}"/>
    <cellStyle name="20% - Accent4 7 2 3" xfId="1255" xr:uid="{00000000-0005-0000-0000-000086050000}"/>
    <cellStyle name="20% - Accent4 7 2 3 2" xfId="4784" xr:uid="{00000000-0005-0000-0000-000087050000}"/>
    <cellStyle name="20% - Accent4 7 2 3_Exh G" xfId="2419" xr:uid="{00000000-0005-0000-0000-000088050000}"/>
    <cellStyle name="20% - Accent4 7 2 4" xfId="3905" xr:uid="{00000000-0005-0000-0000-000089050000}"/>
    <cellStyle name="20% - Accent4 7 2_Exh G" xfId="2416" xr:uid="{00000000-0005-0000-0000-00008A050000}"/>
    <cellStyle name="20% - Accent4 7 3" xfId="230" xr:uid="{00000000-0005-0000-0000-00008B050000}"/>
    <cellStyle name="20% - Accent4 7 3 2" xfId="1257" xr:uid="{00000000-0005-0000-0000-00008C050000}"/>
    <cellStyle name="20% - Accent4 7 3 2 2" xfId="4786" xr:uid="{00000000-0005-0000-0000-00008D050000}"/>
    <cellStyle name="20% - Accent4 7 3 2_Exh G" xfId="2421" xr:uid="{00000000-0005-0000-0000-00008E050000}"/>
    <cellStyle name="20% - Accent4 7 3 3" xfId="3907" xr:uid="{00000000-0005-0000-0000-00008F050000}"/>
    <cellStyle name="20% - Accent4 7 3_Exh G" xfId="2420" xr:uid="{00000000-0005-0000-0000-000090050000}"/>
    <cellStyle name="20% - Accent4 7 4" xfId="917" xr:uid="{00000000-0005-0000-0000-000091050000}"/>
    <cellStyle name="20% - Accent4 7 4 2" xfId="1845" xr:uid="{00000000-0005-0000-0000-000092050000}"/>
    <cellStyle name="20% - Accent4 7 4 2 2" xfId="5362" xr:uid="{00000000-0005-0000-0000-000093050000}"/>
    <cellStyle name="20% - Accent4 7 4 2_Exh G" xfId="2423" xr:uid="{00000000-0005-0000-0000-000094050000}"/>
    <cellStyle name="20% - Accent4 7 4 3" xfId="4483" xr:uid="{00000000-0005-0000-0000-000095050000}"/>
    <cellStyle name="20% - Accent4 7 4_Exh G" xfId="2422" xr:uid="{00000000-0005-0000-0000-000096050000}"/>
    <cellStyle name="20% - Accent4 7 5" xfId="1254" xr:uid="{00000000-0005-0000-0000-000097050000}"/>
    <cellStyle name="20% - Accent4 7 5 2" xfId="4783" xr:uid="{00000000-0005-0000-0000-000098050000}"/>
    <cellStyle name="20% - Accent4 7 5_Exh G" xfId="2424" xr:uid="{00000000-0005-0000-0000-000099050000}"/>
    <cellStyle name="20% - Accent4 7 6" xfId="3904" xr:uid="{00000000-0005-0000-0000-00009A050000}"/>
    <cellStyle name="20% - Accent4 7_Exh G" xfId="2415" xr:uid="{00000000-0005-0000-0000-00009B050000}"/>
    <cellStyle name="20% - Accent4 8" xfId="231" xr:uid="{00000000-0005-0000-0000-00009C050000}"/>
    <cellStyle name="20% - Accent4 8 2" xfId="232" xr:uid="{00000000-0005-0000-0000-00009D050000}"/>
    <cellStyle name="20% - Accent4 8 2 2" xfId="233" xr:uid="{00000000-0005-0000-0000-00009E050000}"/>
    <cellStyle name="20% - Accent4 8 2 2 2" xfId="1260" xr:uid="{00000000-0005-0000-0000-00009F050000}"/>
    <cellStyle name="20% - Accent4 8 2 2 2 2" xfId="4789" xr:uid="{00000000-0005-0000-0000-0000A0050000}"/>
    <cellStyle name="20% - Accent4 8 2 2 2_Exh G" xfId="2428" xr:uid="{00000000-0005-0000-0000-0000A1050000}"/>
    <cellStyle name="20% - Accent4 8 2 2 3" xfId="3910" xr:uid="{00000000-0005-0000-0000-0000A2050000}"/>
    <cellStyle name="20% - Accent4 8 2 2_Exh G" xfId="2427" xr:uid="{00000000-0005-0000-0000-0000A3050000}"/>
    <cellStyle name="20% - Accent4 8 2 3" xfId="1259" xr:uid="{00000000-0005-0000-0000-0000A4050000}"/>
    <cellStyle name="20% - Accent4 8 2 3 2" xfId="4788" xr:uid="{00000000-0005-0000-0000-0000A5050000}"/>
    <cellStyle name="20% - Accent4 8 2 3_Exh G" xfId="2429" xr:uid="{00000000-0005-0000-0000-0000A6050000}"/>
    <cellStyle name="20% - Accent4 8 2 4" xfId="3909" xr:uid="{00000000-0005-0000-0000-0000A7050000}"/>
    <cellStyle name="20% - Accent4 8 2_Exh G" xfId="2426" xr:uid="{00000000-0005-0000-0000-0000A8050000}"/>
    <cellStyle name="20% - Accent4 8 3" xfId="234" xr:uid="{00000000-0005-0000-0000-0000A9050000}"/>
    <cellStyle name="20% - Accent4 8 3 2" xfId="1261" xr:uid="{00000000-0005-0000-0000-0000AA050000}"/>
    <cellStyle name="20% - Accent4 8 3 2 2" xfId="4790" xr:uid="{00000000-0005-0000-0000-0000AB050000}"/>
    <cellStyle name="20% - Accent4 8 3 2_Exh G" xfId="2431" xr:uid="{00000000-0005-0000-0000-0000AC050000}"/>
    <cellStyle name="20% - Accent4 8 3 3" xfId="3911" xr:uid="{00000000-0005-0000-0000-0000AD050000}"/>
    <cellStyle name="20% - Accent4 8 3_Exh G" xfId="2430" xr:uid="{00000000-0005-0000-0000-0000AE050000}"/>
    <cellStyle name="20% - Accent4 8 4" xfId="918" xr:uid="{00000000-0005-0000-0000-0000AF050000}"/>
    <cellStyle name="20% - Accent4 8 4 2" xfId="1846" xr:uid="{00000000-0005-0000-0000-0000B0050000}"/>
    <cellStyle name="20% - Accent4 8 4 2 2" xfId="5363" xr:uid="{00000000-0005-0000-0000-0000B1050000}"/>
    <cellStyle name="20% - Accent4 8 4 2_Exh G" xfId="2433" xr:uid="{00000000-0005-0000-0000-0000B2050000}"/>
    <cellStyle name="20% - Accent4 8 4 3" xfId="4484" xr:uid="{00000000-0005-0000-0000-0000B3050000}"/>
    <cellStyle name="20% - Accent4 8 4_Exh G" xfId="2432" xr:uid="{00000000-0005-0000-0000-0000B4050000}"/>
    <cellStyle name="20% - Accent4 8 5" xfId="1258" xr:uid="{00000000-0005-0000-0000-0000B5050000}"/>
    <cellStyle name="20% - Accent4 8 5 2" xfId="4787" xr:uid="{00000000-0005-0000-0000-0000B6050000}"/>
    <cellStyle name="20% - Accent4 8 5_Exh G" xfId="2434" xr:uid="{00000000-0005-0000-0000-0000B7050000}"/>
    <cellStyle name="20% - Accent4 8 6" xfId="3908" xr:uid="{00000000-0005-0000-0000-0000B8050000}"/>
    <cellStyle name="20% - Accent4 8_Exh G" xfId="2425" xr:uid="{00000000-0005-0000-0000-0000B9050000}"/>
    <cellStyle name="20% - Accent4 9" xfId="235" xr:uid="{00000000-0005-0000-0000-0000BA050000}"/>
    <cellStyle name="20% - Accent4 9 2" xfId="236" xr:uid="{00000000-0005-0000-0000-0000BB050000}"/>
    <cellStyle name="20% - Accent4 9 2 2" xfId="237" xr:uid="{00000000-0005-0000-0000-0000BC050000}"/>
    <cellStyle name="20% - Accent4 9 2 2 2" xfId="1264" xr:uid="{00000000-0005-0000-0000-0000BD050000}"/>
    <cellStyle name="20% - Accent4 9 2 2 2 2" xfId="4793" xr:uid="{00000000-0005-0000-0000-0000BE050000}"/>
    <cellStyle name="20% - Accent4 9 2 2 2_Exh G" xfId="2438" xr:uid="{00000000-0005-0000-0000-0000BF050000}"/>
    <cellStyle name="20% - Accent4 9 2 2 3" xfId="3914" xr:uid="{00000000-0005-0000-0000-0000C0050000}"/>
    <cellStyle name="20% - Accent4 9 2 2_Exh G" xfId="2437" xr:uid="{00000000-0005-0000-0000-0000C1050000}"/>
    <cellStyle name="20% - Accent4 9 2 3" xfId="1263" xr:uid="{00000000-0005-0000-0000-0000C2050000}"/>
    <cellStyle name="20% - Accent4 9 2 3 2" xfId="4792" xr:uid="{00000000-0005-0000-0000-0000C3050000}"/>
    <cellStyle name="20% - Accent4 9 2 3_Exh G" xfId="2439" xr:uid="{00000000-0005-0000-0000-0000C4050000}"/>
    <cellStyle name="20% - Accent4 9 2 4" xfId="3913" xr:uid="{00000000-0005-0000-0000-0000C5050000}"/>
    <cellStyle name="20% - Accent4 9 2_Exh G" xfId="2436" xr:uid="{00000000-0005-0000-0000-0000C6050000}"/>
    <cellStyle name="20% - Accent4 9 3" xfId="238" xr:uid="{00000000-0005-0000-0000-0000C7050000}"/>
    <cellStyle name="20% - Accent4 9 3 2" xfId="1265" xr:uid="{00000000-0005-0000-0000-0000C8050000}"/>
    <cellStyle name="20% - Accent4 9 3 2 2" xfId="4794" xr:uid="{00000000-0005-0000-0000-0000C9050000}"/>
    <cellStyle name="20% - Accent4 9 3 2_Exh G" xfId="2441" xr:uid="{00000000-0005-0000-0000-0000CA050000}"/>
    <cellStyle name="20% - Accent4 9 3 3" xfId="3915" xr:uid="{00000000-0005-0000-0000-0000CB050000}"/>
    <cellStyle name="20% - Accent4 9 3_Exh G" xfId="2440" xr:uid="{00000000-0005-0000-0000-0000CC050000}"/>
    <cellStyle name="20% - Accent4 9 4" xfId="919" xr:uid="{00000000-0005-0000-0000-0000CD050000}"/>
    <cellStyle name="20% - Accent4 9 4 2" xfId="1847" xr:uid="{00000000-0005-0000-0000-0000CE050000}"/>
    <cellStyle name="20% - Accent4 9 4 2 2" xfId="5364" xr:uid="{00000000-0005-0000-0000-0000CF050000}"/>
    <cellStyle name="20% - Accent4 9 4 2_Exh G" xfId="2443" xr:uid="{00000000-0005-0000-0000-0000D0050000}"/>
    <cellStyle name="20% - Accent4 9 4 3" xfId="4485" xr:uid="{00000000-0005-0000-0000-0000D1050000}"/>
    <cellStyle name="20% - Accent4 9 4_Exh G" xfId="2442" xr:uid="{00000000-0005-0000-0000-0000D2050000}"/>
    <cellStyle name="20% - Accent4 9 5" xfId="1262" xr:uid="{00000000-0005-0000-0000-0000D3050000}"/>
    <cellStyle name="20% - Accent4 9 5 2" xfId="4791" xr:uid="{00000000-0005-0000-0000-0000D4050000}"/>
    <cellStyle name="20% - Accent4 9 5_Exh G" xfId="2444" xr:uid="{00000000-0005-0000-0000-0000D5050000}"/>
    <cellStyle name="20% - Accent4 9 6" xfId="3912" xr:uid="{00000000-0005-0000-0000-0000D6050000}"/>
    <cellStyle name="20% - Accent4 9_Exh G" xfId="2435" xr:uid="{00000000-0005-0000-0000-0000D7050000}"/>
    <cellStyle name="20% - Accent5 10" xfId="239" xr:uid="{00000000-0005-0000-0000-0000D8050000}"/>
    <cellStyle name="20% - Accent5 10 2" xfId="240" xr:uid="{00000000-0005-0000-0000-0000D9050000}"/>
    <cellStyle name="20% - Accent5 10 2 2" xfId="241" xr:uid="{00000000-0005-0000-0000-0000DA050000}"/>
    <cellStyle name="20% - Accent5 10 2 2 2" xfId="1268" xr:uid="{00000000-0005-0000-0000-0000DB050000}"/>
    <cellStyle name="20% - Accent5 10 2 2 2 2" xfId="4797" xr:uid="{00000000-0005-0000-0000-0000DC050000}"/>
    <cellStyle name="20% - Accent5 10 2 2 2_Exh G" xfId="2448" xr:uid="{00000000-0005-0000-0000-0000DD050000}"/>
    <cellStyle name="20% - Accent5 10 2 2 3" xfId="3918" xr:uid="{00000000-0005-0000-0000-0000DE050000}"/>
    <cellStyle name="20% - Accent5 10 2 2_Exh G" xfId="2447" xr:uid="{00000000-0005-0000-0000-0000DF050000}"/>
    <cellStyle name="20% - Accent5 10 2 3" xfId="1267" xr:uid="{00000000-0005-0000-0000-0000E0050000}"/>
    <cellStyle name="20% - Accent5 10 2 3 2" xfId="4796" xr:uid="{00000000-0005-0000-0000-0000E1050000}"/>
    <cellStyle name="20% - Accent5 10 2 3_Exh G" xfId="2449" xr:uid="{00000000-0005-0000-0000-0000E2050000}"/>
    <cellStyle name="20% - Accent5 10 2 4" xfId="3917" xr:uid="{00000000-0005-0000-0000-0000E3050000}"/>
    <cellStyle name="20% - Accent5 10 2_Exh G" xfId="2446" xr:uid="{00000000-0005-0000-0000-0000E4050000}"/>
    <cellStyle name="20% - Accent5 10 3" xfId="242" xr:uid="{00000000-0005-0000-0000-0000E5050000}"/>
    <cellStyle name="20% - Accent5 10 3 2" xfId="1269" xr:uid="{00000000-0005-0000-0000-0000E6050000}"/>
    <cellStyle name="20% - Accent5 10 3 2 2" xfId="4798" xr:uid="{00000000-0005-0000-0000-0000E7050000}"/>
    <cellStyle name="20% - Accent5 10 3 2_Exh G" xfId="2451" xr:uid="{00000000-0005-0000-0000-0000E8050000}"/>
    <cellStyle name="20% - Accent5 10 3 3" xfId="3919" xr:uid="{00000000-0005-0000-0000-0000E9050000}"/>
    <cellStyle name="20% - Accent5 10 3_Exh G" xfId="2450" xr:uid="{00000000-0005-0000-0000-0000EA050000}"/>
    <cellStyle name="20% - Accent5 10 4" xfId="920" xr:uid="{00000000-0005-0000-0000-0000EB050000}"/>
    <cellStyle name="20% - Accent5 10 5" xfId="1266" xr:uid="{00000000-0005-0000-0000-0000EC050000}"/>
    <cellStyle name="20% - Accent5 10 5 2" xfId="4795" xr:uid="{00000000-0005-0000-0000-0000ED050000}"/>
    <cellStyle name="20% - Accent5 10 5_Exh G" xfId="2452" xr:uid="{00000000-0005-0000-0000-0000EE050000}"/>
    <cellStyle name="20% - Accent5 10 6" xfId="3916" xr:uid="{00000000-0005-0000-0000-0000EF050000}"/>
    <cellStyle name="20% - Accent5 10_Exh G" xfId="2445" xr:uid="{00000000-0005-0000-0000-0000F0050000}"/>
    <cellStyle name="20% - Accent5 11" xfId="243" xr:uid="{00000000-0005-0000-0000-0000F1050000}"/>
    <cellStyle name="20% - Accent5 11 2" xfId="244" xr:uid="{00000000-0005-0000-0000-0000F2050000}"/>
    <cellStyle name="20% - Accent5 11 2 2" xfId="245" xr:uid="{00000000-0005-0000-0000-0000F3050000}"/>
    <cellStyle name="20% - Accent5 11 2 2 2" xfId="1272" xr:uid="{00000000-0005-0000-0000-0000F4050000}"/>
    <cellStyle name="20% - Accent5 11 2 2 2 2" xfId="4801" xr:uid="{00000000-0005-0000-0000-0000F5050000}"/>
    <cellStyle name="20% - Accent5 11 2 2 2_Exh G" xfId="2456" xr:uid="{00000000-0005-0000-0000-0000F6050000}"/>
    <cellStyle name="20% - Accent5 11 2 2 3" xfId="3922" xr:uid="{00000000-0005-0000-0000-0000F7050000}"/>
    <cellStyle name="20% - Accent5 11 2 2_Exh G" xfId="2455" xr:uid="{00000000-0005-0000-0000-0000F8050000}"/>
    <cellStyle name="20% - Accent5 11 2 3" xfId="1271" xr:uid="{00000000-0005-0000-0000-0000F9050000}"/>
    <cellStyle name="20% - Accent5 11 2 3 2" xfId="4800" xr:uid="{00000000-0005-0000-0000-0000FA050000}"/>
    <cellStyle name="20% - Accent5 11 2 3_Exh G" xfId="2457" xr:uid="{00000000-0005-0000-0000-0000FB050000}"/>
    <cellStyle name="20% - Accent5 11 2 4" xfId="3921" xr:uid="{00000000-0005-0000-0000-0000FC050000}"/>
    <cellStyle name="20% - Accent5 11 2_Exh G" xfId="2454" xr:uid="{00000000-0005-0000-0000-0000FD050000}"/>
    <cellStyle name="20% - Accent5 11 3" xfId="246" xr:uid="{00000000-0005-0000-0000-0000FE050000}"/>
    <cellStyle name="20% - Accent5 11 3 2" xfId="1273" xr:uid="{00000000-0005-0000-0000-0000FF050000}"/>
    <cellStyle name="20% - Accent5 11 3 2 2" xfId="4802" xr:uid="{00000000-0005-0000-0000-000000060000}"/>
    <cellStyle name="20% - Accent5 11 3 2_Exh G" xfId="2459" xr:uid="{00000000-0005-0000-0000-000001060000}"/>
    <cellStyle name="20% - Accent5 11 3 3" xfId="3923" xr:uid="{00000000-0005-0000-0000-000002060000}"/>
    <cellStyle name="20% - Accent5 11 3_Exh G" xfId="2458" xr:uid="{00000000-0005-0000-0000-000003060000}"/>
    <cellStyle name="20% - Accent5 11 4" xfId="1270" xr:uid="{00000000-0005-0000-0000-000004060000}"/>
    <cellStyle name="20% - Accent5 11 4 2" xfId="4799" xr:uid="{00000000-0005-0000-0000-000005060000}"/>
    <cellStyle name="20% - Accent5 11 4_Exh G" xfId="2460" xr:uid="{00000000-0005-0000-0000-000006060000}"/>
    <cellStyle name="20% - Accent5 11 5" xfId="3920" xr:uid="{00000000-0005-0000-0000-000007060000}"/>
    <cellStyle name="20% - Accent5 11_Exh G" xfId="2453" xr:uid="{00000000-0005-0000-0000-000008060000}"/>
    <cellStyle name="20% - Accent5 12" xfId="247" xr:uid="{00000000-0005-0000-0000-000009060000}"/>
    <cellStyle name="20% - Accent5 12 2" xfId="248" xr:uid="{00000000-0005-0000-0000-00000A060000}"/>
    <cellStyle name="20% - Accent5 12 2 2" xfId="249" xr:uid="{00000000-0005-0000-0000-00000B060000}"/>
    <cellStyle name="20% - Accent5 12 2 2 2" xfId="1276" xr:uid="{00000000-0005-0000-0000-00000C060000}"/>
    <cellStyle name="20% - Accent5 12 2 2 2 2" xfId="4805" xr:uid="{00000000-0005-0000-0000-00000D060000}"/>
    <cellStyle name="20% - Accent5 12 2 2 2_Exh G" xfId="2464" xr:uid="{00000000-0005-0000-0000-00000E060000}"/>
    <cellStyle name="20% - Accent5 12 2 2 3" xfId="3926" xr:uid="{00000000-0005-0000-0000-00000F060000}"/>
    <cellStyle name="20% - Accent5 12 2 2_Exh G" xfId="2463" xr:uid="{00000000-0005-0000-0000-000010060000}"/>
    <cellStyle name="20% - Accent5 12 2 3" xfId="1275" xr:uid="{00000000-0005-0000-0000-000011060000}"/>
    <cellStyle name="20% - Accent5 12 2 3 2" xfId="4804" xr:uid="{00000000-0005-0000-0000-000012060000}"/>
    <cellStyle name="20% - Accent5 12 2 3_Exh G" xfId="2465" xr:uid="{00000000-0005-0000-0000-000013060000}"/>
    <cellStyle name="20% - Accent5 12 2 4" xfId="3925" xr:uid="{00000000-0005-0000-0000-000014060000}"/>
    <cellStyle name="20% - Accent5 12 2_Exh G" xfId="2462" xr:uid="{00000000-0005-0000-0000-000015060000}"/>
    <cellStyle name="20% - Accent5 12 3" xfId="250" xr:uid="{00000000-0005-0000-0000-000016060000}"/>
    <cellStyle name="20% - Accent5 12 3 2" xfId="1277" xr:uid="{00000000-0005-0000-0000-000017060000}"/>
    <cellStyle name="20% - Accent5 12 3 2 2" xfId="4806" xr:uid="{00000000-0005-0000-0000-000018060000}"/>
    <cellStyle name="20% - Accent5 12 3 2_Exh G" xfId="2467" xr:uid="{00000000-0005-0000-0000-000019060000}"/>
    <cellStyle name="20% - Accent5 12 3 3" xfId="3927" xr:uid="{00000000-0005-0000-0000-00001A060000}"/>
    <cellStyle name="20% - Accent5 12 3_Exh G" xfId="2466" xr:uid="{00000000-0005-0000-0000-00001B060000}"/>
    <cellStyle name="20% - Accent5 12 4" xfId="1274" xr:uid="{00000000-0005-0000-0000-00001C060000}"/>
    <cellStyle name="20% - Accent5 12 4 2" xfId="4803" xr:uid="{00000000-0005-0000-0000-00001D060000}"/>
    <cellStyle name="20% - Accent5 12 4_Exh G" xfId="2468" xr:uid="{00000000-0005-0000-0000-00001E060000}"/>
    <cellStyle name="20% - Accent5 12 5" xfId="3924" xr:uid="{00000000-0005-0000-0000-00001F060000}"/>
    <cellStyle name="20% - Accent5 12_Exh G" xfId="2461" xr:uid="{00000000-0005-0000-0000-000020060000}"/>
    <cellStyle name="20% - Accent5 13" xfId="251" xr:uid="{00000000-0005-0000-0000-000021060000}"/>
    <cellStyle name="20% - Accent5 13 2" xfId="252" xr:uid="{00000000-0005-0000-0000-000022060000}"/>
    <cellStyle name="20% - Accent5 13 2 2" xfId="253" xr:uid="{00000000-0005-0000-0000-000023060000}"/>
    <cellStyle name="20% - Accent5 13 2 2 2" xfId="1280" xr:uid="{00000000-0005-0000-0000-000024060000}"/>
    <cellStyle name="20% - Accent5 13 2 2 2 2" xfId="4809" xr:uid="{00000000-0005-0000-0000-000025060000}"/>
    <cellStyle name="20% - Accent5 13 2 2 2_Exh G" xfId="2472" xr:uid="{00000000-0005-0000-0000-000026060000}"/>
    <cellStyle name="20% - Accent5 13 2 2 3" xfId="3930" xr:uid="{00000000-0005-0000-0000-000027060000}"/>
    <cellStyle name="20% - Accent5 13 2 2_Exh G" xfId="2471" xr:uid="{00000000-0005-0000-0000-000028060000}"/>
    <cellStyle name="20% - Accent5 13 2 3" xfId="1279" xr:uid="{00000000-0005-0000-0000-000029060000}"/>
    <cellStyle name="20% - Accent5 13 2 3 2" xfId="4808" xr:uid="{00000000-0005-0000-0000-00002A060000}"/>
    <cellStyle name="20% - Accent5 13 2 3_Exh G" xfId="2473" xr:uid="{00000000-0005-0000-0000-00002B060000}"/>
    <cellStyle name="20% - Accent5 13 2 4" xfId="3929" xr:uid="{00000000-0005-0000-0000-00002C060000}"/>
    <cellStyle name="20% - Accent5 13 2_Exh G" xfId="2470" xr:uid="{00000000-0005-0000-0000-00002D060000}"/>
    <cellStyle name="20% - Accent5 13 3" xfId="254" xr:uid="{00000000-0005-0000-0000-00002E060000}"/>
    <cellStyle name="20% - Accent5 13 3 2" xfId="1281" xr:uid="{00000000-0005-0000-0000-00002F060000}"/>
    <cellStyle name="20% - Accent5 13 3 2 2" xfId="4810" xr:uid="{00000000-0005-0000-0000-000030060000}"/>
    <cellStyle name="20% - Accent5 13 3 2_Exh G" xfId="2475" xr:uid="{00000000-0005-0000-0000-000031060000}"/>
    <cellStyle name="20% - Accent5 13 3 3" xfId="3931" xr:uid="{00000000-0005-0000-0000-000032060000}"/>
    <cellStyle name="20% - Accent5 13 3_Exh G" xfId="2474" xr:uid="{00000000-0005-0000-0000-000033060000}"/>
    <cellStyle name="20% - Accent5 13 4" xfId="1278" xr:uid="{00000000-0005-0000-0000-000034060000}"/>
    <cellStyle name="20% - Accent5 13 4 2" xfId="4807" xr:uid="{00000000-0005-0000-0000-000035060000}"/>
    <cellStyle name="20% - Accent5 13 4_Exh G" xfId="2476" xr:uid="{00000000-0005-0000-0000-000036060000}"/>
    <cellStyle name="20% - Accent5 13 5" xfId="3928" xr:uid="{00000000-0005-0000-0000-000037060000}"/>
    <cellStyle name="20% - Accent5 13_Exh G" xfId="2469" xr:uid="{00000000-0005-0000-0000-000038060000}"/>
    <cellStyle name="20% - Accent5 14" xfId="255" xr:uid="{00000000-0005-0000-0000-000039060000}"/>
    <cellStyle name="20% - Accent5 14 2" xfId="256" xr:uid="{00000000-0005-0000-0000-00003A060000}"/>
    <cellStyle name="20% - Accent5 14 2 2" xfId="1283" xr:uid="{00000000-0005-0000-0000-00003B060000}"/>
    <cellStyle name="20% - Accent5 14 2 2 2" xfId="4812" xr:uid="{00000000-0005-0000-0000-00003C060000}"/>
    <cellStyle name="20% - Accent5 14 2 2_Exh G" xfId="2479" xr:uid="{00000000-0005-0000-0000-00003D060000}"/>
    <cellStyle name="20% - Accent5 14 2 3" xfId="3933" xr:uid="{00000000-0005-0000-0000-00003E060000}"/>
    <cellStyle name="20% - Accent5 14 2_Exh G" xfId="2478" xr:uid="{00000000-0005-0000-0000-00003F060000}"/>
    <cellStyle name="20% - Accent5 14 3" xfId="1282" xr:uid="{00000000-0005-0000-0000-000040060000}"/>
    <cellStyle name="20% - Accent5 14 3 2" xfId="4811" xr:uid="{00000000-0005-0000-0000-000041060000}"/>
    <cellStyle name="20% - Accent5 14 3_Exh G" xfId="2480" xr:uid="{00000000-0005-0000-0000-000042060000}"/>
    <cellStyle name="20% - Accent5 14 4" xfId="3932" xr:uid="{00000000-0005-0000-0000-000043060000}"/>
    <cellStyle name="20% - Accent5 14_Exh G" xfId="2477" xr:uid="{00000000-0005-0000-0000-000044060000}"/>
    <cellStyle name="20% - Accent5 15" xfId="257" xr:uid="{00000000-0005-0000-0000-000045060000}"/>
    <cellStyle name="20% - Accent5 15 2" xfId="1284" xr:uid="{00000000-0005-0000-0000-000046060000}"/>
    <cellStyle name="20% - Accent5 15 2 2" xfId="4813" xr:uid="{00000000-0005-0000-0000-000047060000}"/>
    <cellStyle name="20% - Accent5 15 2_Exh G" xfId="2482" xr:uid="{00000000-0005-0000-0000-000048060000}"/>
    <cellStyle name="20% - Accent5 15 3" xfId="3934" xr:uid="{00000000-0005-0000-0000-000049060000}"/>
    <cellStyle name="20% - Accent5 15_Exh G" xfId="2481" xr:uid="{00000000-0005-0000-0000-00004A060000}"/>
    <cellStyle name="20% - Accent5 16" xfId="857" xr:uid="{00000000-0005-0000-0000-00004B060000}"/>
    <cellStyle name="20% - Accent5 16 2" xfId="1795" xr:uid="{00000000-0005-0000-0000-00004C060000}"/>
    <cellStyle name="20% - Accent5 16 2 2" xfId="5315" xr:uid="{00000000-0005-0000-0000-00004D060000}"/>
    <cellStyle name="20% - Accent5 16 2_Exh G" xfId="2484" xr:uid="{00000000-0005-0000-0000-00004E060000}"/>
    <cellStyle name="20% - Accent5 16 3" xfId="4436" xr:uid="{00000000-0005-0000-0000-00004F060000}"/>
    <cellStyle name="20% - Accent5 16_Exh G" xfId="2483" xr:uid="{00000000-0005-0000-0000-000050060000}"/>
    <cellStyle name="20% - Accent5 2" xfId="258" xr:uid="{00000000-0005-0000-0000-000051060000}"/>
    <cellStyle name="20% - Accent5 2 2" xfId="259" xr:uid="{00000000-0005-0000-0000-000052060000}"/>
    <cellStyle name="20% - Accent5 2 2 2" xfId="260" xr:uid="{00000000-0005-0000-0000-000053060000}"/>
    <cellStyle name="20% - Accent5 2 2 2 2" xfId="1287" xr:uid="{00000000-0005-0000-0000-000054060000}"/>
    <cellStyle name="20% - Accent5 2 2 2 2 2" xfId="4816" xr:uid="{00000000-0005-0000-0000-000055060000}"/>
    <cellStyle name="20% - Accent5 2 2 2 2_Exh G" xfId="2488" xr:uid="{00000000-0005-0000-0000-000056060000}"/>
    <cellStyle name="20% - Accent5 2 2 2 3" xfId="3937" xr:uid="{00000000-0005-0000-0000-000057060000}"/>
    <cellStyle name="20% - Accent5 2 2 2_Exh G" xfId="2487" xr:uid="{00000000-0005-0000-0000-000058060000}"/>
    <cellStyle name="20% - Accent5 2 2 3" xfId="922" xr:uid="{00000000-0005-0000-0000-000059060000}"/>
    <cellStyle name="20% - Accent5 2 2 3 2" xfId="1849" xr:uid="{00000000-0005-0000-0000-00005A060000}"/>
    <cellStyle name="20% - Accent5 2 2 3 2 2" xfId="5366" xr:uid="{00000000-0005-0000-0000-00005B060000}"/>
    <cellStyle name="20% - Accent5 2 2 3 2_Exh G" xfId="2490" xr:uid="{00000000-0005-0000-0000-00005C060000}"/>
    <cellStyle name="20% - Accent5 2 2 3 3" xfId="4487" xr:uid="{00000000-0005-0000-0000-00005D060000}"/>
    <cellStyle name="20% - Accent5 2 2 3_Exh G" xfId="2489" xr:uid="{00000000-0005-0000-0000-00005E060000}"/>
    <cellStyle name="20% - Accent5 2 2 4" xfId="1286" xr:uid="{00000000-0005-0000-0000-00005F060000}"/>
    <cellStyle name="20% - Accent5 2 2 4 2" xfId="4815" xr:uid="{00000000-0005-0000-0000-000060060000}"/>
    <cellStyle name="20% - Accent5 2 2 4_Exh G" xfId="2491" xr:uid="{00000000-0005-0000-0000-000061060000}"/>
    <cellStyle name="20% - Accent5 2 2 5" xfId="3936" xr:uid="{00000000-0005-0000-0000-000062060000}"/>
    <cellStyle name="20% - Accent5 2 2_Exh G" xfId="2486" xr:uid="{00000000-0005-0000-0000-000063060000}"/>
    <cellStyle name="20% - Accent5 2 3" xfId="261" xr:uid="{00000000-0005-0000-0000-000064060000}"/>
    <cellStyle name="20% - Accent5 2 3 2" xfId="1288" xr:uid="{00000000-0005-0000-0000-000065060000}"/>
    <cellStyle name="20% - Accent5 2 3 2 2" xfId="4817" xr:uid="{00000000-0005-0000-0000-000066060000}"/>
    <cellStyle name="20% - Accent5 2 3 2_Exh G" xfId="2493" xr:uid="{00000000-0005-0000-0000-000067060000}"/>
    <cellStyle name="20% - Accent5 2 3 3" xfId="3938" xr:uid="{00000000-0005-0000-0000-000068060000}"/>
    <cellStyle name="20% - Accent5 2 3_Exh G" xfId="2492" xr:uid="{00000000-0005-0000-0000-000069060000}"/>
    <cellStyle name="20% - Accent5 2 4" xfId="921" xr:uid="{00000000-0005-0000-0000-00006A060000}"/>
    <cellStyle name="20% - Accent5 2 4 2" xfId="1848" xr:uid="{00000000-0005-0000-0000-00006B060000}"/>
    <cellStyle name="20% - Accent5 2 4 2 2" xfId="5365" xr:uid="{00000000-0005-0000-0000-00006C060000}"/>
    <cellStyle name="20% - Accent5 2 4 2_Exh G" xfId="2495" xr:uid="{00000000-0005-0000-0000-00006D060000}"/>
    <cellStyle name="20% - Accent5 2 4 3" xfId="4486" xr:uid="{00000000-0005-0000-0000-00006E060000}"/>
    <cellStyle name="20% - Accent5 2 4_Exh G" xfId="2494" xr:uid="{00000000-0005-0000-0000-00006F060000}"/>
    <cellStyle name="20% - Accent5 2 5" xfId="1285" xr:uid="{00000000-0005-0000-0000-000070060000}"/>
    <cellStyle name="20% - Accent5 2 5 2" xfId="4814" xr:uid="{00000000-0005-0000-0000-000071060000}"/>
    <cellStyle name="20% - Accent5 2 5_Exh G" xfId="2496" xr:uid="{00000000-0005-0000-0000-000072060000}"/>
    <cellStyle name="20% - Accent5 2 6" xfId="3935" xr:uid="{00000000-0005-0000-0000-000073060000}"/>
    <cellStyle name="20% - Accent5 2_Exh G" xfId="2485" xr:uid="{00000000-0005-0000-0000-000074060000}"/>
    <cellStyle name="20% - Accent5 3" xfId="262" xr:uid="{00000000-0005-0000-0000-000075060000}"/>
    <cellStyle name="20% - Accent5 3 2" xfId="263" xr:uid="{00000000-0005-0000-0000-000076060000}"/>
    <cellStyle name="20% - Accent5 3 2 2" xfId="264" xr:uid="{00000000-0005-0000-0000-000077060000}"/>
    <cellStyle name="20% - Accent5 3 2 2 2" xfId="1291" xr:uid="{00000000-0005-0000-0000-000078060000}"/>
    <cellStyle name="20% - Accent5 3 2 2 2 2" xfId="4820" xr:uid="{00000000-0005-0000-0000-000079060000}"/>
    <cellStyle name="20% - Accent5 3 2 2 2_Exh G" xfId="2500" xr:uid="{00000000-0005-0000-0000-00007A060000}"/>
    <cellStyle name="20% - Accent5 3 2 2 3" xfId="3941" xr:uid="{00000000-0005-0000-0000-00007B060000}"/>
    <cellStyle name="20% - Accent5 3 2 2_Exh G" xfId="2499" xr:uid="{00000000-0005-0000-0000-00007C060000}"/>
    <cellStyle name="20% - Accent5 3 2 3" xfId="924" xr:uid="{00000000-0005-0000-0000-00007D060000}"/>
    <cellStyle name="20% - Accent5 3 2 3 2" xfId="1851" xr:uid="{00000000-0005-0000-0000-00007E060000}"/>
    <cellStyle name="20% - Accent5 3 2 3 2 2" xfId="5368" xr:uid="{00000000-0005-0000-0000-00007F060000}"/>
    <cellStyle name="20% - Accent5 3 2 3 2_Exh G" xfId="2502" xr:uid="{00000000-0005-0000-0000-000080060000}"/>
    <cellStyle name="20% - Accent5 3 2 3 3" xfId="4489" xr:uid="{00000000-0005-0000-0000-000081060000}"/>
    <cellStyle name="20% - Accent5 3 2 3_Exh G" xfId="2501" xr:uid="{00000000-0005-0000-0000-000082060000}"/>
    <cellStyle name="20% - Accent5 3 2 4" xfId="1290" xr:uid="{00000000-0005-0000-0000-000083060000}"/>
    <cellStyle name="20% - Accent5 3 2 4 2" xfId="4819" xr:uid="{00000000-0005-0000-0000-000084060000}"/>
    <cellStyle name="20% - Accent5 3 2 4_Exh G" xfId="2503" xr:uid="{00000000-0005-0000-0000-000085060000}"/>
    <cellStyle name="20% - Accent5 3 2 5" xfId="3940" xr:uid="{00000000-0005-0000-0000-000086060000}"/>
    <cellStyle name="20% - Accent5 3 2_Exh G" xfId="2498" xr:uid="{00000000-0005-0000-0000-000087060000}"/>
    <cellStyle name="20% - Accent5 3 3" xfId="265" xr:uid="{00000000-0005-0000-0000-000088060000}"/>
    <cellStyle name="20% - Accent5 3 3 2" xfId="1292" xr:uid="{00000000-0005-0000-0000-000089060000}"/>
    <cellStyle name="20% - Accent5 3 3 2 2" xfId="4821" xr:uid="{00000000-0005-0000-0000-00008A060000}"/>
    <cellStyle name="20% - Accent5 3 3 2_Exh G" xfId="2505" xr:uid="{00000000-0005-0000-0000-00008B060000}"/>
    <cellStyle name="20% - Accent5 3 3 3" xfId="3942" xr:uid="{00000000-0005-0000-0000-00008C060000}"/>
    <cellStyle name="20% - Accent5 3 3_Exh G" xfId="2504" xr:uid="{00000000-0005-0000-0000-00008D060000}"/>
    <cellStyle name="20% - Accent5 3 4" xfId="923" xr:uid="{00000000-0005-0000-0000-00008E060000}"/>
    <cellStyle name="20% - Accent5 3 4 2" xfId="1850" xr:uid="{00000000-0005-0000-0000-00008F060000}"/>
    <cellStyle name="20% - Accent5 3 4 2 2" xfId="5367" xr:uid="{00000000-0005-0000-0000-000090060000}"/>
    <cellStyle name="20% - Accent5 3 4 2_Exh G" xfId="2507" xr:uid="{00000000-0005-0000-0000-000091060000}"/>
    <cellStyle name="20% - Accent5 3 4 3" xfId="4488" xr:uid="{00000000-0005-0000-0000-000092060000}"/>
    <cellStyle name="20% - Accent5 3 4_Exh G" xfId="2506" xr:uid="{00000000-0005-0000-0000-000093060000}"/>
    <cellStyle name="20% - Accent5 3 5" xfId="1289" xr:uid="{00000000-0005-0000-0000-000094060000}"/>
    <cellStyle name="20% - Accent5 3 5 2" xfId="4818" xr:uid="{00000000-0005-0000-0000-000095060000}"/>
    <cellStyle name="20% - Accent5 3 5_Exh G" xfId="2508" xr:uid="{00000000-0005-0000-0000-000096060000}"/>
    <cellStyle name="20% - Accent5 3 6" xfId="3939" xr:uid="{00000000-0005-0000-0000-000097060000}"/>
    <cellStyle name="20% - Accent5 3_Exh G" xfId="2497" xr:uid="{00000000-0005-0000-0000-000098060000}"/>
    <cellStyle name="20% - Accent5 4" xfId="266" xr:uid="{00000000-0005-0000-0000-000099060000}"/>
    <cellStyle name="20% - Accent5 4 2" xfId="267" xr:uid="{00000000-0005-0000-0000-00009A060000}"/>
    <cellStyle name="20% - Accent5 4 2 2" xfId="268" xr:uid="{00000000-0005-0000-0000-00009B060000}"/>
    <cellStyle name="20% - Accent5 4 2 2 2" xfId="1295" xr:uid="{00000000-0005-0000-0000-00009C060000}"/>
    <cellStyle name="20% - Accent5 4 2 2 2 2" xfId="4824" xr:uid="{00000000-0005-0000-0000-00009D060000}"/>
    <cellStyle name="20% - Accent5 4 2 2 2_Exh G" xfId="2512" xr:uid="{00000000-0005-0000-0000-00009E060000}"/>
    <cellStyle name="20% - Accent5 4 2 2 3" xfId="3945" xr:uid="{00000000-0005-0000-0000-00009F060000}"/>
    <cellStyle name="20% - Accent5 4 2 2_Exh G" xfId="2511" xr:uid="{00000000-0005-0000-0000-0000A0060000}"/>
    <cellStyle name="20% - Accent5 4 2 3" xfId="926" xr:uid="{00000000-0005-0000-0000-0000A1060000}"/>
    <cellStyle name="20% - Accent5 4 2 3 2" xfId="1853" xr:uid="{00000000-0005-0000-0000-0000A2060000}"/>
    <cellStyle name="20% - Accent5 4 2 3 2 2" xfId="5370" xr:uid="{00000000-0005-0000-0000-0000A3060000}"/>
    <cellStyle name="20% - Accent5 4 2 3 2_Exh G" xfId="2514" xr:uid="{00000000-0005-0000-0000-0000A4060000}"/>
    <cellStyle name="20% - Accent5 4 2 3 3" xfId="4491" xr:uid="{00000000-0005-0000-0000-0000A5060000}"/>
    <cellStyle name="20% - Accent5 4 2 3_Exh G" xfId="2513" xr:uid="{00000000-0005-0000-0000-0000A6060000}"/>
    <cellStyle name="20% - Accent5 4 2 4" xfId="1294" xr:uid="{00000000-0005-0000-0000-0000A7060000}"/>
    <cellStyle name="20% - Accent5 4 2 4 2" xfId="4823" xr:uid="{00000000-0005-0000-0000-0000A8060000}"/>
    <cellStyle name="20% - Accent5 4 2 4_Exh G" xfId="2515" xr:uid="{00000000-0005-0000-0000-0000A9060000}"/>
    <cellStyle name="20% - Accent5 4 2 5" xfId="3944" xr:uid="{00000000-0005-0000-0000-0000AA060000}"/>
    <cellStyle name="20% - Accent5 4 2_Exh G" xfId="2510" xr:uid="{00000000-0005-0000-0000-0000AB060000}"/>
    <cellStyle name="20% - Accent5 4 3" xfId="269" xr:uid="{00000000-0005-0000-0000-0000AC060000}"/>
    <cellStyle name="20% - Accent5 4 3 2" xfId="1296" xr:uid="{00000000-0005-0000-0000-0000AD060000}"/>
    <cellStyle name="20% - Accent5 4 3 2 2" xfId="4825" xr:uid="{00000000-0005-0000-0000-0000AE060000}"/>
    <cellStyle name="20% - Accent5 4 3 2_Exh G" xfId="2517" xr:uid="{00000000-0005-0000-0000-0000AF060000}"/>
    <cellStyle name="20% - Accent5 4 3 3" xfId="3946" xr:uid="{00000000-0005-0000-0000-0000B0060000}"/>
    <cellStyle name="20% - Accent5 4 3_Exh G" xfId="2516" xr:uid="{00000000-0005-0000-0000-0000B1060000}"/>
    <cellStyle name="20% - Accent5 4 4" xfId="925" xr:uid="{00000000-0005-0000-0000-0000B2060000}"/>
    <cellStyle name="20% - Accent5 4 4 2" xfId="1852" xr:uid="{00000000-0005-0000-0000-0000B3060000}"/>
    <cellStyle name="20% - Accent5 4 4 2 2" xfId="5369" xr:uid="{00000000-0005-0000-0000-0000B4060000}"/>
    <cellStyle name="20% - Accent5 4 4 2_Exh G" xfId="2519" xr:uid="{00000000-0005-0000-0000-0000B5060000}"/>
    <cellStyle name="20% - Accent5 4 4 3" xfId="4490" xr:uid="{00000000-0005-0000-0000-0000B6060000}"/>
    <cellStyle name="20% - Accent5 4 4_Exh G" xfId="2518" xr:uid="{00000000-0005-0000-0000-0000B7060000}"/>
    <cellStyle name="20% - Accent5 4 5" xfId="1293" xr:uid="{00000000-0005-0000-0000-0000B8060000}"/>
    <cellStyle name="20% - Accent5 4 5 2" xfId="4822" xr:uid="{00000000-0005-0000-0000-0000B9060000}"/>
    <cellStyle name="20% - Accent5 4 5_Exh G" xfId="2520" xr:uid="{00000000-0005-0000-0000-0000BA060000}"/>
    <cellStyle name="20% - Accent5 4 6" xfId="3943" xr:uid="{00000000-0005-0000-0000-0000BB060000}"/>
    <cellStyle name="20% - Accent5 4_Exh G" xfId="2509" xr:uid="{00000000-0005-0000-0000-0000BC060000}"/>
    <cellStyle name="20% - Accent5 5" xfId="270" xr:uid="{00000000-0005-0000-0000-0000BD060000}"/>
    <cellStyle name="20% - Accent5 5 2" xfId="271" xr:uid="{00000000-0005-0000-0000-0000BE060000}"/>
    <cellStyle name="20% - Accent5 5 2 2" xfId="272" xr:uid="{00000000-0005-0000-0000-0000BF060000}"/>
    <cellStyle name="20% - Accent5 5 2 2 2" xfId="1299" xr:uid="{00000000-0005-0000-0000-0000C0060000}"/>
    <cellStyle name="20% - Accent5 5 2 2 2 2" xfId="4828" xr:uid="{00000000-0005-0000-0000-0000C1060000}"/>
    <cellStyle name="20% - Accent5 5 2 2 2_Exh G" xfId="2524" xr:uid="{00000000-0005-0000-0000-0000C2060000}"/>
    <cellStyle name="20% - Accent5 5 2 2 3" xfId="3949" xr:uid="{00000000-0005-0000-0000-0000C3060000}"/>
    <cellStyle name="20% - Accent5 5 2 2_Exh G" xfId="2523" xr:uid="{00000000-0005-0000-0000-0000C4060000}"/>
    <cellStyle name="20% - Accent5 5 2 3" xfId="1298" xr:uid="{00000000-0005-0000-0000-0000C5060000}"/>
    <cellStyle name="20% - Accent5 5 2 3 2" xfId="4827" xr:uid="{00000000-0005-0000-0000-0000C6060000}"/>
    <cellStyle name="20% - Accent5 5 2 3_Exh G" xfId="2525" xr:uid="{00000000-0005-0000-0000-0000C7060000}"/>
    <cellStyle name="20% - Accent5 5 2 4" xfId="3948" xr:uid="{00000000-0005-0000-0000-0000C8060000}"/>
    <cellStyle name="20% - Accent5 5 2_Exh G" xfId="2522" xr:uid="{00000000-0005-0000-0000-0000C9060000}"/>
    <cellStyle name="20% - Accent5 5 3" xfId="273" xr:uid="{00000000-0005-0000-0000-0000CA060000}"/>
    <cellStyle name="20% - Accent5 5 3 2" xfId="1300" xr:uid="{00000000-0005-0000-0000-0000CB060000}"/>
    <cellStyle name="20% - Accent5 5 3 2 2" xfId="4829" xr:uid="{00000000-0005-0000-0000-0000CC060000}"/>
    <cellStyle name="20% - Accent5 5 3 2_Exh G" xfId="2527" xr:uid="{00000000-0005-0000-0000-0000CD060000}"/>
    <cellStyle name="20% - Accent5 5 3 3" xfId="3950" xr:uid="{00000000-0005-0000-0000-0000CE060000}"/>
    <cellStyle name="20% - Accent5 5 3_Exh G" xfId="2526" xr:uid="{00000000-0005-0000-0000-0000CF060000}"/>
    <cellStyle name="20% - Accent5 5 4" xfId="927" xr:uid="{00000000-0005-0000-0000-0000D0060000}"/>
    <cellStyle name="20% - Accent5 5 5" xfId="1297" xr:uid="{00000000-0005-0000-0000-0000D1060000}"/>
    <cellStyle name="20% - Accent5 5 5 2" xfId="4826" xr:uid="{00000000-0005-0000-0000-0000D2060000}"/>
    <cellStyle name="20% - Accent5 5 5_Exh G" xfId="2528" xr:uid="{00000000-0005-0000-0000-0000D3060000}"/>
    <cellStyle name="20% - Accent5 5 6" xfId="3947" xr:uid="{00000000-0005-0000-0000-0000D4060000}"/>
    <cellStyle name="20% - Accent5 5_Exh G" xfId="2521" xr:uid="{00000000-0005-0000-0000-0000D5060000}"/>
    <cellStyle name="20% - Accent5 6" xfId="274" xr:uid="{00000000-0005-0000-0000-0000D6060000}"/>
    <cellStyle name="20% - Accent5 6 2" xfId="275" xr:uid="{00000000-0005-0000-0000-0000D7060000}"/>
    <cellStyle name="20% - Accent5 6 2 2" xfId="276" xr:uid="{00000000-0005-0000-0000-0000D8060000}"/>
    <cellStyle name="20% - Accent5 6 2 2 2" xfId="1303" xr:uid="{00000000-0005-0000-0000-0000D9060000}"/>
    <cellStyle name="20% - Accent5 6 2 2 2 2" xfId="4832" xr:uid="{00000000-0005-0000-0000-0000DA060000}"/>
    <cellStyle name="20% - Accent5 6 2 2 2_Exh G" xfId="2532" xr:uid="{00000000-0005-0000-0000-0000DB060000}"/>
    <cellStyle name="20% - Accent5 6 2 2 3" xfId="3953" xr:uid="{00000000-0005-0000-0000-0000DC060000}"/>
    <cellStyle name="20% - Accent5 6 2 2_Exh G" xfId="2531" xr:uid="{00000000-0005-0000-0000-0000DD060000}"/>
    <cellStyle name="20% - Accent5 6 2 3" xfId="1302" xr:uid="{00000000-0005-0000-0000-0000DE060000}"/>
    <cellStyle name="20% - Accent5 6 2 3 2" xfId="4831" xr:uid="{00000000-0005-0000-0000-0000DF060000}"/>
    <cellStyle name="20% - Accent5 6 2 3_Exh G" xfId="2533" xr:uid="{00000000-0005-0000-0000-0000E0060000}"/>
    <cellStyle name="20% - Accent5 6 2 4" xfId="3952" xr:uid="{00000000-0005-0000-0000-0000E1060000}"/>
    <cellStyle name="20% - Accent5 6 2_Exh G" xfId="2530" xr:uid="{00000000-0005-0000-0000-0000E2060000}"/>
    <cellStyle name="20% - Accent5 6 3" xfId="277" xr:uid="{00000000-0005-0000-0000-0000E3060000}"/>
    <cellStyle name="20% - Accent5 6 3 2" xfId="1304" xr:uid="{00000000-0005-0000-0000-0000E4060000}"/>
    <cellStyle name="20% - Accent5 6 3 2 2" xfId="4833" xr:uid="{00000000-0005-0000-0000-0000E5060000}"/>
    <cellStyle name="20% - Accent5 6 3 2_Exh G" xfId="2535" xr:uid="{00000000-0005-0000-0000-0000E6060000}"/>
    <cellStyle name="20% - Accent5 6 3 3" xfId="3954" xr:uid="{00000000-0005-0000-0000-0000E7060000}"/>
    <cellStyle name="20% - Accent5 6 3_Exh G" xfId="2534" xr:uid="{00000000-0005-0000-0000-0000E8060000}"/>
    <cellStyle name="20% - Accent5 6 4" xfId="928" xr:uid="{00000000-0005-0000-0000-0000E9060000}"/>
    <cellStyle name="20% - Accent5 6 4 2" xfId="1854" xr:uid="{00000000-0005-0000-0000-0000EA060000}"/>
    <cellStyle name="20% - Accent5 6 4 2 2" xfId="5371" xr:uid="{00000000-0005-0000-0000-0000EB060000}"/>
    <cellStyle name="20% - Accent5 6 4 2_Exh G" xfId="2537" xr:uid="{00000000-0005-0000-0000-0000EC060000}"/>
    <cellStyle name="20% - Accent5 6 4 3" xfId="4492" xr:uid="{00000000-0005-0000-0000-0000ED060000}"/>
    <cellStyle name="20% - Accent5 6 4_Exh G" xfId="2536" xr:uid="{00000000-0005-0000-0000-0000EE060000}"/>
    <cellStyle name="20% - Accent5 6 5" xfId="1301" xr:uid="{00000000-0005-0000-0000-0000EF060000}"/>
    <cellStyle name="20% - Accent5 6 5 2" xfId="4830" xr:uid="{00000000-0005-0000-0000-0000F0060000}"/>
    <cellStyle name="20% - Accent5 6 5_Exh G" xfId="2538" xr:uid="{00000000-0005-0000-0000-0000F1060000}"/>
    <cellStyle name="20% - Accent5 6 6" xfId="3951" xr:uid="{00000000-0005-0000-0000-0000F2060000}"/>
    <cellStyle name="20% - Accent5 6_Exh G" xfId="2529" xr:uid="{00000000-0005-0000-0000-0000F3060000}"/>
    <cellStyle name="20% - Accent5 7" xfId="278" xr:uid="{00000000-0005-0000-0000-0000F4060000}"/>
    <cellStyle name="20% - Accent5 7 2" xfId="279" xr:uid="{00000000-0005-0000-0000-0000F5060000}"/>
    <cellStyle name="20% - Accent5 7 2 2" xfId="280" xr:uid="{00000000-0005-0000-0000-0000F6060000}"/>
    <cellStyle name="20% - Accent5 7 2 2 2" xfId="1307" xr:uid="{00000000-0005-0000-0000-0000F7060000}"/>
    <cellStyle name="20% - Accent5 7 2 2 2 2" xfId="4836" xr:uid="{00000000-0005-0000-0000-0000F8060000}"/>
    <cellStyle name="20% - Accent5 7 2 2 2_Exh G" xfId="2542" xr:uid="{00000000-0005-0000-0000-0000F9060000}"/>
    <cellStyle name="20% - Accent5 7 2 2 3" xfId="3957" xr:uid="{00000000-0005-0000-0000-0000FA060000}"/>
    <cellStyle name="20% - Accent5 7 2 2_Exh G" xfId="2541" xr:uid="{00000000-0005-0000-0000-0000FB060000}"/>
    <cellStyle name="20% - Accent5 7 2 3" xfId="1306" xr:uid="{00000000-0005-0000-0000-0000FC060000}"/>
    <cellStyle name="20% - Accent5 7 2 3 2" xfId="4835" xr:uid="{00000000-0005-0000-0000-0000FD060000}"/>
    <cellStyle name="20% - Accent5 7 2 3_Exh G" xfId="2543" xr:uid="{00000000-0005-0000-0000-0000FE060000}"/>
    <cellStyle name="20% - Accent5 7 2 4" xfId="3956" xr:uid="{00000000-0005-0000-0000-0000FF060000}"/>
    <cellStyle name="20% - Accent5 7 2_Exh G" xfId="2540" xr:uid="{00000000-0005-0000-0000-000000070000}"/>
    <cellStyle name="20% - Accent5 7 3" xfId="281" xr:uid="{00000000-0005-0000-0000-000001070000}"/>
    <cellStyle name="20% - Accent5 7 3 2" xfId="1308" xr:uid="{00000000-0005-0000-0000-000002070000}"/>
    <cellStyle name="20% - Accent5 7 3 2 2" xfId="4837" xr:uid="{00000000-0005-0000-0000-000003070000}"/>
    <cellStyle name="20% - Accent5 7 3 2_Exh G" xfId="2545" xr:uid="{00000000-0005-0000-0000-000004070000}"/>
    <cellStyle name="20% - Accent5 7 3 3" xfId="3958" xr:uid="{00000000-0005-0000-0000-000005070000}"/>
    <cellStyle name="20% - Accent5 7 3_Exh G" xfId="2544" xr:uid="{00000000-0005-0000-0000-000006070000}"/>
    <cellStyle name="20% - Accent5 7 4" xfId="929" xr:uid="{00000000-0005-0000-0000-000007070000}"/>
    <cellStyle name="20% - Accent5 7 4 2" xfId="1855" xr:uid="{00000000-0005-0000-0000-000008070000}"/>
    <cellStyle name="20% - Accent5 7 4 2 2" xfId="5372" xr:uid="{00000000-0005-0000-0000-000009070000}"/>
    <cellStyle name="20% - Accent5 7 4 2_Exh G" xfId="2547" xr:uid="{00000000-0005-0000-0000-00000A070000}"/>
    <cellStyle name="20% - Accent5 7 4 3" xfId="4493" xr:uid="{00000000-0005-0000-0000-00000B070000}"/>
    <cellStyle name="20% - Accent5 7 4_Exh G" xfId="2546" xr:uid="{00000000-0005-0000-0000-00000C070000}"/>
    <cellStyle name="20% - Accent5 7 5" xfId="1305" xr:uid="{00000000-0005-0000-0000-00000D070000}"/>
    <cellStyle name="20% - Accent5 7 5 2" xfId="4834" xr:uid="{00000000-0005-0000-0000-00000E070000}"/>
    <cellStyle name="20% - Accent5 7 5_Exh G" xfId="2548" xr:uid="{00000000-0005-0000-0000-00000F070000}"/>
    <cellStyle name="20% - Accent5 7 6" xfId="3955" xr:uid="{00000000-0005-0000-0000-000010070000}"/>
    <cellStyle name="20% - Accent5 7_Exh G" xfId="2539" xr:uid="{00000000-0005-0000-0000-000011070000}"/>
    <cellStyle name="20% - Accent5 8" xfId="282" xr:uid="{00000000-0005-0000-0000-000012070000}"/>
    <cellStyle name="20% - Accent5 8 2" xfId="283" xr:uid="{00000000-0005-0000-0000-000013070000}"/>
    <cellStyle name="20% - Accent5 8 2 2" xfId="284" xr:uid="{00000000-0005-0000-0000-000014070000}"/>
    <cellStyle name="20% - Accent5 8 2 2 2" xfId="1311" xr:uid="{00000000-0005-0000-0000-000015070000}"/>
    <cellStyle name="20% - Accent5 8 2 2 2 2" xfId="4840" xr:uid="{00000000-0005-0000-0000-000016070000}"/>
    <cellStyle name="20% - Accent5 8 2 2 2_Exh G" xfId="2552" xr:uid="{00000000-0005-0000-0000-000017070000}"/>
    <cellStyle name="20% - Accent5 8 2 2 3" xfId="3961" xr:uid="{00000000-0005-0000-0000-000018070000}"/>
    <cellStyle name="20% - Accent5 8 2 2_Exh G" xfId="2551" xr:uid="{00000000-0005-0000-0000-000019070000}"/>
    <cellStyle name="20% - Accent5 8 2 3" xfId="1310" xr:uid="{00000000-0005-0000-0000-00001A070000}"/>
    <cellStyle name="20% - Accent5 8 2 3 2" xfId="4839" xr:uid="{00000000-0005-0000-0000-00001B070000}"/>
    <cellStyle name="20% - Accent5 8 2 3_Exh G" xfId="2553" xr:uid="{00000000-0005-0000-0000-00001C070000}"/>
    <cellStyle name="20% - Accent5 8 2 4" xfId="3960" xr:uid="{00000000-0005-0000-0000-00001D070000}"/>
    <cellStyle name="20% - Accent5 8 2_Exh G" xfId="2550" xr:uid="{00000000-0005-0000-0000-00001E070000}"/>
    <cellStyle name="20% - Accent5 8 3" xfId="285" xr:uid="{00000000-0005-0000-0000-00001F070000}"/>
    <cellStyle name="20% - Accent5 8 3 2" xfId="1312" xr:uid="{00000000-0005-0000-0000-000020070000}"/>
    <cellStyle name="20% - Accent5 8 3 2 2" xfId="4841" xr:uid="{00000000-0005-0000-0000-000021070000}"/>
    <cellStyle name="20% - Accent5 8 3 2_Exh G" xfId="2555" xr:uid="{00000000-0005-0000-0000-000022070000}"/>
    <cellStyle name="20% - Accent5 8 3 3" xfId="3962" xr:uid="{00000000-0005-0000-0000-000023070000}"/>
    <cellStyle name="20% - Accent5 8 3_Exh G" xfId="2554" xr:uid="{00000000-0005-0000-0000-000024070000}"/>
    <cellStyle name="20% - Accent5 8 4" xfId="930" xr:uid="{00000000-0005-0000-0000-000025070000}"/>
    <cellStyle name="20% - Accent5 8 4 2" xfId="1856" xr:uid="{00000000-0005-0000-0000-000026070000}"/>
    <cellStyle name="20% - Accent5 8 4 2 2" xfId="5373" xr:uid="{00000000-0005-0000-0000-000027070000}"/>
    <cellStyle name="20% - Accent5 8 4 2_Exh G" xfId="2557" xr:uid="{00000000-0005-0000-0000-000028070000}"/>
    <cellStyle name="20% - Accent5 8 4 3" xfId="4494" xr:uid="{00000000-0005-0000-0000-000029070000}"/>
    <cellStyle name="20% - Accent5 8 4_Exh G" xfId="2556" xr:uid="{00000000-0005-0000-0000-00002A070000}"/>
    <cellStyle name="20% - Accent5 8 5" xfId="1309" xr:uid="{00000000-0005-0000-0000-00002B070000}"/>
    <cellStyle name="20% - Accent5 8 5 2" xfId="4838" xr:uid="{00000000-0005-0000-0000-00002C070000}"/>
    <cellStyle name="20% - Accent5 8 5_Exh G" xfId="2558" xr:uid="{00000000-0005-0000-0000-00002D070000}"/>
    <cellStyle name="20% - Accent5 8 6" xfId="3959" xr:uid="{00000000-0005-0000-0000-00002E070000}"/>
    <cellStyle name="20% - Accent5 8_Exh G" xfId="2549" xr:uid="{00000000-0005-0000-0000-00002F070000}"/>
    <cellStyle name="20% - Accent5 9" xfId="286" xr:uid="{00000000-0005-0000-0000-000030070000}"/>
    <cellStyle name="20% - Accent5 9 2" xfId="287" xr:uid="{00000000-0005-0000-0000-000031070000}"/>
    <cellStyle name="20% - Accent5 9 2 2" xfId="288" xr:uid="{00000000-0005-0000-0000-000032070000}"/>
    <cellStyle name="20% - Accent5 9 2 2 2" xfId="1315" xr:uid="{00000000-0005-0000-0000-000033070000}"/>
    <cellStyle name="20% - Accent5 9 2 2 2 2" xfId="4844" xr:uid="{00000000-0005-0000-0000-000034070000}"/>
    <cellStyle name="20% - Accent5 9 2 2 2_Exh G" xfId="2562" xr:uid="{00000000-0005-0000-0000-000035070000}"/>
    <cellStyle name="20% - Accent5 9 2 2 3" xfId="3965" xr:uid="{00000000-0005-0000-0000-000036070000}"/>
    <cellStyle name="20% - Accent5 9 2 2_Exh G" xfId="2561" xr:uid="{00000000-0005-0000-0000-000037070000}"/>
    <cellStyle name="20% - Accent5 9 2 3" xfId="1314" xr:uid="{00000000-0005-0000-0000-000038070000}"/>
    <cellStyle name="20% - Accent5 9 2 3 2" xfId="4843" xr:uid="{00000000-0005-0000-0000-000039070000}"/>
    <cellStyle name="20% - Accent5 9 2 3_Exh G" xfId="2563" xr:uid="{00000000-0005-0000-0000-00003A070000}"/>
    <cellStyle name="20% - Accent5 9 2 4" xfId="3964" xr:uid="{00000000-0005-0000-0000-00003B070000}"/>
    <cellStyle name="20% - Accent5 9 2_Exh G" xfId="2560" xr:uid="{00000000-0005-0000-0000-00003C070000}"/>
    <cellStyle name="20% - Accent5 9 3" xfId="289" xr:uid="{00000000-0005-0000-0000-00003D070000}"/>
    <cellStyle name="20% - Accent5 9 3 2" xfId="1316" xr:uid="{00000000-0005-0000-0000-00003E070000}"/>
    <cellStyle name="20% - Accent5 9 3 2 2" xfId="4845" xr:uid="{00000000-0005-0000-0000-00003F070000}"/>
    <cellStyle name="20% - Accent5 9 3 2_Exh G" xfId="2565" xr:uid="{00000000-0005-0000-0000-000040070000}"/>
    <cellStyle name="20% - Accent5 9 3 3" xfId="3966" xr:uid="{00000000-0005-0000-0000-000041070000}"/>
    <cellStyle name="20% - Accent5 9 3_Exh G" xfId="2564" xr:uid="{00000000-0005-0000-0000-000042070000}"/>
    <cellStyle name="20% - Accent5 9 4" xfId="931" xr:uid="{00000000-0005-0000-0000-000043070000}"/>
    <cellStyle name="20% - Accent5 9 4 2" xfId="1857" xr:uid="{00000000-0005-0000-0000-000044070000}"/>
    <cellStyle name="20% - Accent5 9 4 2 2" xfId="5374" xr:uid="{00000000-0005-0000-0000-000045070000}"/>
    <cellStyle name="20% - Accent5 9 4 2_Exh G" xfId="2567" xr:uid="{00000000-0005-0000-0000-000046070000}"/>
    <cellStyle name="20% - Accent5 9 4 3" xfId="4495" xr:uid="{00000000-0005-0000-0000-000047070000}"/>
    <cellStyle name="20% - Accent5 9 4_Exh G" xfId="2566" xr:uid="{00000000-0005-0000-0000-000048070000}"/>
    <cellStyle name="20% - Accent5 9 5" xfId="1313" xr:uid="{00000000-0005-0000-0000-000049070000}"/>
    <cellStyle name="20% - Accent5 9 5 2" xfId="4842" xr:uid="{00000000-0005-0000-0000-00004A070000}"/>
    <cellStyle name="20% - Accent5 9 5_Exh G" xfId="2568" xr:uid="{00000000-0005-0000-0000-00004B070000}"/>
    <cellStyle name="20% - Accent5 9 6" xfId="3963" xr:uid="{00000000-0005-0000-0000-00004C070000}"/>
    <cellStyle name="20% - Accent5 9_Exh G" xfId="2559" xr:uid="{00000000-0005-0000-0000-00004D070000}"/>
    <cellStyle name="20% - Accent6 10" xfId="290" xr:uid="{00000000-0005-0000-0000-00004E070000}"/>
    <cellStyle name="20% - Accent6 10 2" xfId="291" xr:uid="{00000000-0005-0000-0000-00004F070000}"/>
    <cellStyle name="20% - Accent6 10 2 2" xfId="292" xr:uid="{00000000-0005-0000-0000-000050070000}"/>
    <cellStyle name="20% - Accent6 10 2 2 2" xfId="1319" xr:uid="{00000000-0005-0000-0000-000051070000}"/>
    <cellStyle name="20% - Accent6 10 2 2 2 2" xfId="4848" xr:uid="{00000000-0005-0000-0000-000052070000}"/>
    <cellStyle name="20% - Accent6 10 2 2 2_Exh G" xfId="2572" xr:uid="{00000000-0005-0000-0000-000053070000}"/>
    <cellStyle name="20% - Accent6 10 2 2 3" xfId="3969" xr:uid="{00000000-0005-0000-0000-000054070000}"/>
    <cellStyle name="20% - Accent6 10 2 2_Exh G" xfId="2571" xr:uid="{00000000-0005-0000-0000-000055070000}"/>
    <cellStyle name="20% - Accent6 10 2 3" xfId="1318" xr:uid="{00000000-0005-0000-0000-000056070000}"/>
    <cellStyle name="20% - Accent6 10 2 3 2" xfId="4847" xr:uid="{00000000-0005-0000-0000-000057070000}"/>
    <cellStyle name="20% - Accent6 10 2 3_Exh G" xfId="2573" xr:uid="{00000000-0005-0000-0000-000058070000}"/>
    <cellStyle name="20% - Accent6 10 2 4" xfId="3968" xr:uid="{00000000-0005-0000-0000-000059070000}"/>
    <cellStyle name="20% - Accent6 10 2_Exh G" xfId="2570" xr:uid="{00000000-0005-0000-0000-00005A070000}"/>
    <cellStyle name="20% - Accent6 10 3" xfId="293" xr:uid="{00000000-0005-0000-0000-00005B070000}"/>
    <cellStyle name="20% - Accent6 10 3 2" xfId="1320" xr:uid="{00000000-0005-0000-0000-00005C070000}"/>
    <cellStyle name="20% - Accent6 10 3 2 2" xfId="4849" xr:uid="{00000000-0005-0000-0000-00005D070000}"/>
    <cellStyle name="20% - Accent6 10 3 2_Exh G" xfId="2575" xr:uid="{00000000-0005-0000-0000-00005E070000}"/>
    <cellStyle name="20% - Accent6 10 3 3" xfId="3970" xr:uid="{00000000-0005-0000-0000-00005F070000}"/>
    <cellStyle name="20% - Accent6 10 3_Exh G" xfId="2574" xr:uid="{00000000-0005-0000-0000-000060070000}"/>
    <cellStyle name="20% - Accent6 10 4" xfId="932" xr:uid="{00000000-0005-0000-0000-000061070000}"/>
    <cellStyle name="20% - Accent6 10 5" xfId="1317" xr:uid="{00000000-0005-0000-0000-000062070000}"/>
    <cellStyle name="20% - Accent6 10 5 2" xfId="4846" xr:uid="{00000000-0005-0000-0000-000063070000}"/>
    <cellStyle name="20% - Accent6 10 5_Exh G" xfId="2576" xr:uid="{00000000-0005-0000-0000-000064070000}"/>
    <cellStyle name="20% - Accent6 10 6" xfId="3967" xr:uid="{00000000-0005-0000-0000-000065070000}"/>
    <cellStyle name="20% - Accent6 10_Exh G" xfId="2569" xr:uid="{00000000-0005-0000-0000-000066070000}"/>
    <cellStyle name="20% - Accent6 11" xfId="294" xr:uid="{00000000-0005-0000-0000-000067070000}"/>
    <cellStyle name="20% - Accent6 11 2" xfId="295" xr:uid="{00000000-0005-0000-0000-000068070000}"/>
    <cellStyle name="20% - Accent6 11 2 2" xfId="296" xr:uid="{00000000-0005-0000-0000-000069070000}"/>
    <cellStyle name="20% - Accent6 11 2 2 2" xfId="1323" xr:uid="{00000000-0005-0000-0000-00006A070000}"/>
    <cellStyle name="20% - Accent6 11 2 2 2 2" xfId="4852" xr:uid="{00000000-0005-0000-0000-00006B070000}"/>
    <cellStyle name="20% - Accent6 11 2 2 2_Exh G" xfId="2580" xr:uid="{00000000-0005-0000-0000-00006C070000}"/>
    <cellStyle name="20% - Accent6 11 2 2 3" xfId="3973" xr:uid="{00000000-0005-0000-0000-00006D070000}"/>
    <cellStyle name="20% - Accent6 11 2 2_Exh G" xfId="2579" xr:uid="{00000000-0005-0000-0000-00006E070000}"/>
    <cellStyle name="20% - Accent6 11 2 3" xfId="1322" xr:uid="{00000000-0005-0000-0000-00006F070000}"/>
    <cellStyle name="20% - Accent6 11 2 3 2" xfId="4851" xr:uid="{00000000-0005-0000-0000-000070070000}"/>
    <cellStyle name="20% - Accent6 11 2 3_Exh G" xfId="2581" xr:uid="{00000000-0005-0000-0000-000071070000}"/>
    <cellStyle name="20% - Accent6 11 2 4" xfId="3972" xr:uid="{00000000-0005-0000-0000-000072070000}"/>
    <cellStyle name="20% - Accent6 11 2_Exh G" xfId="2578" xr:uid="{00000000-0005-0000-0000-000073070000}"/>
    <cellStyle name="20% - Accent6 11 3" xfId="297" xr:uid="{00000000-0005-0000-0000-000074070000}"/>
    <cellStyle name="20% - Accent6 11 3 2" xfId="1324" xr:uid="{00000000-0005-0000-0000-000075070000}"/>
    <cellStyle name="20% - Accent6 11 3 2 2" xfId="4853" xr:uid="{00000000-0005-0000-0000-000076070000}"/>
    <cellStyle name="20% - Accent6 11 3 2_Exh G" xfId="2583" xr:uid="{00000000-0005-0000-0000-000077070000}"/>
    <cellStyle name="20% - Accent6 11 3 3" xfId="3974" xr:uid="{00000000-0005-0000-0000-000078070000}"/>
    <cellStyle name="20% - Accent6 11 3_Exh G" xfId="2582" xr:uid="{00000000-0005-0000-0000-000079070000}"/>
    <cellStyle name="20% - Accent6 11 4" xfId="1321" xr:uid="{00000000-0005-0000-0000-00007A070000}"/>
    <cellStyle name="20% - Accent6 11 4 2" xfId="4850" xr:uid="{00000000-0005-0000-0000-00007B070000}"/>
    <cellStyle name="20% - Accent6 11 4_Exh G" xfId="2584" xr:uid="{00000000-0005-0000-0000-00007C070000}"/>
    <cellStyle name="20% - Accent6 11 5" xfId="3971" xr:uid="{00000000-0005-0000-0000-00007D070000}"/>
    <cellStyle name="20% - Accent6 11_Exh G" xfId="2577" xr:uid="{00000000-0005-0000-0000-00007E070000}"/>
    <cellStyle name="20% - Accent6 12" xfId="298" xr:uid="{00000000-0005-0000-0000-00007F070000}"/>
    <cellStyle name="20% - Accent6 12 2" xfId="299" xr:uid="{00000000-0005-0000-0000-000080070000}"/>
    <cellStyle name="20% - Accent6 12 2 2" xfId="300" xr:uid="{00000000-0005-0000-0000-000081070000}"/>
    <cellStyle name="20% - Accent6 12 2 2 2" xfId="1327" xr:uid="{00000000-0005-0000-0000-000082070000}"/>
    <cellStyle name="20% - Accent6 12 2 2 2 2" xfId="4856" xr:uid="{00000000-0005-0000-0000-000083070000}"/>
    <cellStyle name="20% - Accent6 12 2 2 2_Exh G" xfId="2588" xr:uid="{00000000-0005-0000-0000-000084070000}"/>
    <cellStyle name="20% - Accent6 12 2 2 3" xfId="3977" xr:uid="{00000000-0005-0000-0000-000085070000}"/>
    <cellStyle name="20% - Accent6 12 2 2_Exh G" xfId="2587" xr:uid="{00000000-0005-0000-0000-000086070000}"/>
    <cellStyle name="20% - Accent6 12 2 3" xfId="1326" xr:uid="{00000000-0005-0000-0000-000087070000}"/>
    <cellStyle name="20% - Accent6 12 2 3 2" xfId="4855" xr:uid="{00000000-0005-0000-0000-000088070000}"/>
    <cellStyle name="20% - Accent6 12 2 3_Exh G" xfId="2589" xr:uid="{00000000-0005-0000-0000-000089070000}"/>
    <cellStyle name="20% - Accent6 12 2 4" xfId="3976" xr:uid="{00000000-0005-0000-0000-00008A070000}"/>
    <cellStyle name="20% - Accent6 12 2_Exh G" xfId="2586" xr:uid="{00000000-0005-0000-0000-00008B070000}"/>
    <cellStyle name="20% - Accent6 12 3" xfId="301" xr:uid="{00000000-0005-0000-0000-00008C070000}"/>
    <cellStyle name="20% - Accent6 12 3 2" xfId="1328" xr:uid="{00000000-0005-0000-0000-00008D070000}"/>
    <cellStyle name="20% - Accent6 12 3 2 2" xfId="4857" xr:uid="{00000000-0005-0000-0000-00008E070000}"/>
    <cellStyle name="20% - Accent6 12 3 2_Exh G" xfId="2591" xr:uid="{00000000-0005-0000-0000-00008F070000}"/>
    <cellStyle name="20% - Accent6 12 3 3" xfId="3978" xr:uid="{00000000-0005-0000-0000-000090070000}"/>
    <cellStyle name="20% - Accent6 12 3_Exh G" xfId="2590" xr:uid="{00000000-0005-0000-0000-000091070000}"/>
    <cellStyle name="20% - Accent6 12 4" xfId="1325" xr:uid="{00000000-0005-0000-0000-000092070000}"/>
    <cellStyle name="20% - Accent6 12 4 2" xfId="4854" xr:uid="{00000000-0005-0000-0000-000093070000}"/>
    <cellStyle name="20% - Accent6 12 4_Exh G" xfId="2592" xr:uid="{00000000-0005-0000-0000-000094070000}"/>
    <cellStyle name="20% - Accent6 12 5" xfId="3975" xr:uid="{00000000-0005-0000-0000-000095070000}"/>
    <cellStyle name="20% - Accent6 12_Exh G" xfId="2585" xr:uid="{00000000-0005-0000-0000-000096070000}"/>
    <cellStyle name="20% - Accent6 13" xfId="302" xr:uid="{00000000-0005-0000-0000-000097070000}"/>
    <cellStyle name="20% - Accent6 13 2" xfId="303" xr:uid="{00000000-0005-0000-0000-000098070000}"/>
    <cellStyle name="20% - Accent6 13 2 2" xfId="304" xr:uid="{00000000-0005-0000-0000-000099070000}"/>
    <cellStyle name="20% - Accent6 13 2 2 2" xfId="1331" xr:uid="{00000000-0005-0000-0000-00009A070000}"/>
    <cellStyle name="20% - Accent6 13 2 2 2 2" xfId="4860" xr:uid="{00000000-0005-0000-0000-00009B070000}"/>
    <cellStyle name="20% - Accent6 13 2 2 2_Exh G" xfId="2596" xr:uid="{00000000-0005-0000-0000-00009C070000}"/>
    <cellStyle name="20% - Accent6 13 2 2 3" xfId="3981" xr:uid="{00000000-0005-0000-0000-00009D070000}"/>
    <cellStyle name="20% - Accent6 13 2 2_Exh G" xfId="2595" xr:uid="{00000000-0005-0000-0000-00009E070000}"/>
    <cellStyle name="20% - Accent6 13 2 3" xfId="1330" xr:uid="{00000000-0005-0000-0000-00009F070000}"/>
    <cellStyle name="20% - Accent6 13 2 3 2" xfId="4859" xr:uid="{00000000-0005-0000-0000-0000A0070000}"/>
    <cellStyle name="20% - Accent6 13 2 3_Exh G" xfId="2597" xr:uid="{00000000-0005-0000-0000-0000A1070000}"/>
    <cellStyle name="20% - Accent6 13 2 4" xfId="3980" xr:uid="{00000000-0005-0000-0000-0000A2070000}"/>
    <cellStyle name="20% - Accent6 13 2_Exh G" xfId="2594" xr:uid="{00000000-0005-0000-0000-0000A3070000}"/>
    <cellStyle name="20% - Accent6 13 3" xfId="305" xr:uid="{00000000-0005-0000-0000-0000A4070000}"/>
    <cellStyle name="20% - Accent6 13 3 2" xfId="1332" xr:uid="{00000000-0005-0000-0000-0000A5070000}"/>
    <cellStyle name="20% - Accent6 13 3 2 2" xfId="4861" xr:uid="{00000000-0005-0000-0000-0000A6070000}"/>
    <cellStyle name="20% - Accent6 13 3 2_Exh G" xfId="2599" xr:uid="{00000000-0005-0000-0000-0000A7070000}"/>
    <cellStyle name="20% - Accent6 13 3 3" xfId="3982" xr:uid="{00000000-0005-0000-0000-0000A8070000}"/>
    <cellStyle name="20% - Accent6 13 3_Exh G" xfId="2598" xr:uid="{00000000-0005-0000-0000-0000A9070000}"/>
    <cellStyle name="20% - Accent6 13 4" xfId="1329" xr:uid="{00000000-0005-0000-0000-0000AA070000}"/>
    <cellStyle name="20% - Accent6 13 4 2" xfId="4858" xr:uid="{00000000-0005-0000-0000-0000AB070000}"/>
    <cellStyle name="20% - Accent6 13 4_Exh G" xfId="2600" xr:uid="{00000000-0005-0000-0000-0000AC070000}"/>
    <cellStyle name="20% - Accent6 13 5" xfId="3979" xr:uid="{00000000-0005-0000-0000-0000AD070000}"/>
    <cellStyle name="20% - Accent6 13_Exh G" xfId="2593" xr:uid="{00000000-0005-0000-0000-0000AE070000}"/>
    <cellStyle name="20% - Accent6 14" xfId="306" xr:uid="{00000000-0005-0000-0000-0000AF070000}"/>
    <cellStyle name="20% - Accent6 14 2" xfId="307" xr:uid="{00000000-0005-0000-0000-0000B0070000}"/>
    <cellStyle name="20% - Accent6 14 2 2" xfId="1334" xr:uid="{00000000-0005-0000-0000-0000B1070000}"/>
    <cellStyle name="20% - Accent6 14 2 2 2" xfId="4863" xr:uid="{00000000-0005-0000-0000-0000B2070000}"/>
    <cellStyle name="20% - Accent6 14 2 2_Exh G" xfId="2603" xr:uid="{00000000-0005-0000-0000-0000B3070000}"/>
    <cellStyle name="20% - Accent6 14 2 3" xfId="3984" xr:uid="{00000000-0005-0000-0000-0000B4070000}"/>
    <cellStyle name="20% - Accent6 14 2_Exh G" xfId="2602" xr:uid="{00000000-0005-0000-0000-0000B5070000}"/>
    <cellStyle name="20% - Accent6 14 3" xfId="1333" xr:uid="{00000000-0005-0000-0000-0000B6070000}"/>
    <cellStyle name="20% - Accent6 14 3 2" xfId="4862" xr:uid="{00000000-0005-0000-0000-0000B7070000}"/>
    <cellStyle name="20% - Accent6 14 3_Exh G" xfId="2604" xr:uid="{00000000-0005-0000-0000-0000B8070000}"/>
    <cellStyle name="20% - Accent6 14 4" xfId="3983" xr:uid="{00000000-0005-0000-0000-0000B9070000}"/>
    <cellStyle name="20% - Accent6 14_Exh G" xfId="2601" xr:uid="{00000000-0005-0000-0000-0000BA070000}"/>
    <cellStyle name="20% - Accent6 15" xfId="308" xr:uid="{00000000-0005-0000-0000-0000BB070000}"/>
    <cellStyle name="20% - Accent6 15 2" xfId="1335" xr:uid="{00000000-0005-0000-0000-0000BC070000}"/>
    <cellStyle name="20% - Accent6 15 2 2" xfId="4864" xr:uid="{00000000-0005-0000-0000-0000BD070000}"/>
    <cellStyle name="20% - Accent6 15 2_Exh G" xfId="2606" xr:uid="{00000000-0005-0000-0000-0000BE070000}"/>
    <cellStyle name="20% - Accent6 15 3" xfId="3985" xr:uid="{00000000-0005-0000-0000-0000BF070000}"/>
    <cellStyle name="20% - Accent6 15_Exh G" xfId="2605" xr:uid="{00000000-0005-0000-0000-0000C0070000}"/>
    <cellStyle name="20% - Accent6 16" xfId="858" xr:uid="{00000000-0005-0000-0000-0000C1070000}"/>
    <cellStyle name="20% - Accent6 16 2" xfId="1796" xr:uid="{00000000-0005-0000-0000-0000C2070000}"/>
    <cellStyle name="20% - Accent6 16 2 2" xfId="5316" xr:uid="{00000000-0005-0000-0000-0000C3070000}"/>
    <cellStyle name="20% - Accent6 16 2_Exh G" xfId="2608" xr:uid="{00000000-0005-0000-0000-0000C4070000}"/>
    <cellStyle name="20% - Accent6 16 3" xfId="4437" xr:uid="{00000000-0005-0000-0000-0000C5070000}"/>
    <cellStyle name="20% - Accent6 16_Exh G" xfId="2607" xr:uid="{00000000-0005-0000-0000-0000C6070000}"/>
    <cellStyle name="20% - Accent6 2" xfId="309" xr:uid="{00000000-0005-0000-0000-0000C7070000}"/>
    <cellStyle name="20% - Accent6 2 2" xfId="310" xr:uid="{00000000-0005-0000-0000-0000C8070000}"/>
    <cellStyle name="20% - Accent6 2 2 2" xfId="311" xr:uid="{00000000-0005-0000-0000-0000C9070000}"/>
    <cellStyle name="20% - Accent6 2 2 2 2" xfId="1338" xr:uid="{00000000-0005-0000-0000-0000CA070000}"/>
    <cellStyle name="20% - Accent6 2 2 2 2 2" xfId="4867" xr:uid="{00000000-0005-0000-0000-0000CB070000}"/>
    <cellStyle name="20% - Accent6 2 2 2 2_Exh G" xfId="2612" xr:uid="{00000000-0005-0000-0000-0000CC070000}"/>
    <cellStyle name="20% - Accent6 2 2 2 3" xfId="3988" xr:uid="{00000000-0005-0000-0000-0000CD070000}"/>
    <cellStyle name="20% - Accent6 2 2 2_Exh G" xfId="2611" xr:uid="{00000000-0005-0000-0000-0000CE070000}"/>
    <cellStyle name="20% - Accent6 2 2 3" xfId="934" xr:uid="{00000000-0005-0000-0000-0000CF070000}"/>
    <cellStyle name="20% - Accent6 2 2 3 2" xfId="1859" xr:uid="{00000000-0005-0000-0000-0000D0070000}"/>
    <cellStyle name="20% - Accent6 2 2 3 2 2" xfId="5376" xr:uid="{00000000-0005-0000-0000-0000D1070000}"/>
    <cellStyle name="20% - Accent6 2 2 3 2_Exh G" xfId="2614" xr:uid="{00000000-0005-0000-0000-0000D2070000}"/>
    <cellStyle name="20% - Accent6 2 2 3 3" xfId="4497" xr:uid="{00000000-0005-0000-0000-0000D3070000}"/>
    <cellStyle name="20% - Accent6 2 2 3_Exh G" xfId="2613" xr:uid="{00000000-0005-0000-0000-0000D4070000}"/>
    <cellStyle name="20% - Accent6 2 2 4" xfId="1337" xr:uid="{00000000-0005-0000-0000-0000D5070000}"/>
    <cellStyle name="20% - Accent6 2 2 4 2" xfId="4866" xr:uid="{00000000-0005-0000-0000-0000D6070000}"/>
    <cellStyle name="20% - Accent6 2 2 4_Exh G" xfId="2615" xr:uid="{00000000-0005-0000-0000-0000D7070000}"/>
    <cellStyle name="20% - Accent6 2 2 5" xfId="3987" xr:uid="{00000000-0005-0000-0000-0000D8070000}"/>
    <cellStyle name="20% - Accent6 2 2_Exh G" xfId="2610" xr:uid="{00000000-0005-0000-0000-0000D9070000}"/>
    <cellStyle name="20% - Accent6 2 3" xfId="312" xr:uid="{00000000-0005-0000-0000-0000DA070000}"/>
    <cellStyle name="20% - Accent6 2 3 2" xfId="1339" xr:uid="{00000000-0005-0000-0000-0000DB070000}"/>
    <cellStyle name="20% - Accent6 2 3 2 2" xfId="4868" xr:uid="{00000000-0005-0000-0000-0000DC070000}"/>
    <cellStyle name="20% - Accent6 2 3 2_Exh G" xfId="2617" xr:uid="{00000000-0005-0000-0000-0000DD070000}"/>
    <cellStyle name="20% - Accent6 2 3 3" xfId="3989" xr:uid="{00000000-0005-0000-0000-0000DE070000}"/>
    <cellStyle name="20% - Accent6 2 3_Exh G" xfId="2616" xr:uid="{00000000-0005-0000-0000-0000DF070000}"/>
    <cellStyle name="20% - Accent6 2 4" xfId="933" xr:uid="{00000000-0005-0000-0000-0000E0070000}"/>
    <cellStyle name="20% - Accent6 2 4 2" xfId="1858" xr:uid="{00000000-0005-0000-0000-0000E1070000}"/>
    <cellStyle name="20% - Accent6 2 4 2 2" xfId="5375" xr:uid="{00000000-0005-0000-0000-0000E2070000}"/>
    <cellStyle name="20% - Accent6 2 4 2_Exh G" xfId="2619" xr:uid="{00000000-0005-0000-0000-0000E3070000}"/>
    <cellStyle name="20% - Accent6 2 4 3" xfId="4496" xr:uid="{00000000-0005-0000-0000-0000E4070000}"/>
    <cellStyle name="20% - Accent6 2 4_Exh G" xfId="2618" xr:uid="{00000000-0005-0000-0000-0000E5070000}"/>
    <cellStyle name="20% - Accent6 2 5" xfId="1336" xr:uid="{00000000-0005-0000-0000-0000E6070000}"/>
    <cellStyle name="20% - Accent6 2 5 2" xfId="4865" xr:uid="{00000000-0005-0000-0000-0000E7070000}"/>
    <cellStyle name="20% - Accent6 2 5_Exh G" xfId="2620" xr:uid="{00000000-0005-0000-0000-0000E8070000}"/>
    <cellStyle name="20% - Accent6 2 6" xfId="3986" xr:uid="{00000000-0005-0000-0000-0000E9070000}"/>
    <cellStyle name="20% - Accent6 2_Exh G" xfId="2609" xr:uid="{00000000-0005-0000-0000-0000EA070000}"/>
    <cellStyle name="20% - Accent6 3" xfId="313" xr:uid="{00000000-0005-0000-0000-0000EB070000}"/>
    <cellStyle name="20% - Accent6 3 2" xfId="314" xr:uid="{00000000-0005-0000-0000-0000EC070000}"/>
    <cellStyle name="20% - Accent6 3 2 2" xfId="315" xr:uid="{00000000-0005-0000-0000-0000ED070000}"/>
    <cellStyle name="20% - Accent6 3 2 2 2" xfId="1342" xr:uid="{00000000-0005-0000-0000-0000EE070000}"/>
    <cellStyle name="20% - Accent6 3 2 2 2 2" xfId="4871" xr:uid="{00000000-0005-0000-0000-0000EF070000}"/>
    <cellStyle name="20% - Accent6 3 2 2 2_Exh G" xfId="2624" xr:uid="{00000000-0005-0000-0000-0000F0070000}"/>
    <cellStyle name="20% - Accent6 3 2 2 3" xfId="3992" xr:uid="{00000000-0005-0000-0000-0000F1070000}"/>
    <cellStyle name="20% - Accent6 3 2 2_Exh G" xfId="2623" xr:uid="{00000000-0005-0000-0000-0000F2070000}"/>
    <cellStyle name="20% - Accent6 3 2 3" xfId="936" xr:uid="{00000000-0005-0000-0000-0000F3070000}"/>
    <cellStyle name="20% - Accent6 3 2 3 2" xfId="1861" xr:uid="{00000000-0005-0000-0000-0000F4070000}"/>
    <cellStyle name="20% - Accent6 3 2 3 2 2" xfId="5378" xr:uid="{00000000-0005-0000-0000-0000F5070000}"/>
    <cellStyle name="20% - Accent6 3 2 3 2_Exh G" xfId="2626" xr:uid="{00000000-0005-0000-0000-0000F6070000}"/>
    <cellStyle name="20% - Accent6 3 2 3 3" xfId="4499" xr:uid="{00000000-0005-0000-0000-0000F7070000}"/>
    <cellStyle name="20% - Accent6 3 2 3_Exh G" xfId="2625" xr:uid="{00000000-0005-0000-0000-0000F8070000}"/>
    <cellStyle name="20% - Accent6 3 2 4" xfId="1341" xr:uid="{00000000-0005-0000-0000-0000F9070000}"/>
    <cellStyle name="20% - Accent6 3 2 4 2" xfId="4870" xr:uid="{00000000-0005-0000-0000-0000FA070000}"/>
    <cellStyle name="20% - Accent6 3 2 4_Exh G" xfId="2627" xr:uid="{00000000-0005-0000-0000-0000FB070000}"/>
    <cellStyle name="20% - Accent6 3 2 5" xfId="3991" xr:uid="{00000000-0005-0000-0000-0000FC070000}"/>
    <cellStyle name="20% - Accent6 3 2_Exh G" xfId="2622" xr:uid="{00000000-0005-0000-0000-0000FD070000}"/>
    <cellStyle name="20% - Accent6 3 3" xfId="316" xr:uid="{00000000-0005-0000-0000-0000FE070000}"/>
    <cellStyle name="20% - Accent6 3 3 2" xfId="1343" xr:uid="{00000000-0005-0000-0000-0000FF070000}"/>
    <cellStyle name="20% - Accent6 3 3 2 2" xfId="4872" xr:uid="{00000000-0005-0000-0000-000000080000}"/>
    <cellStyle name="20% - Accent6 3 3 2_Exh G" xfId="2629" xr:uid="{00000000-0005-0000-0000-000001080000}"/>
    <cellStyle name="20% - Accent6 3 3 3" xfId="3993" xr:uid="{00000000-0005-0000-0000-000002080000}"/>
    <cellStyle name="20% - Accent6 3 3_Exh G" xfId="2628" xr:uid="{00000000-0005-0000-0000-000003080000}"/>
    <cellStyle name="20% - Accent6 3 4" xfId="935" xr:uid="{00000000-0005-0000-0000-000004080000}"/>
    <cellStyle name="20% - Accent6 3 4 2" xfId="1860" xr:uid="{00000000-0005-0000-0000-000005080000}"/>
    <cellStyle name="20% - Accent6 3 4 2 2" xfId="5377" xr:uid="{00000000-0005-0000-0000-000006080000}"/>
    <cellStyle name="20% - Accent6 3 4 2_Exh G" xfId="2631" xr:uid="{00000000-0005-0000-0000-000007080000}"/>
    <cellStyle name="20% - Accent6 3 4 3" xfId="4498" xr:uid="{00000000-0005-0000-0000-000008080000}"/>
    <cellStyle name="20% - Accent6 3 4_Exh G" xfId="2630" xr:uid="{00000000-0005-0000-0000-000009080000}"/>
    <cellStyle name="20% - Accent6 3 5" xfId="1340" xr:uid="{00000000-0005-0000-0000-00000A080000}"/>
    <cellStyle name="20% - Accent6 3 5 2" xfId="4869" xr:uid="{00000000-0005-0000-0000-00000B080000}"/>
    <cellStyle name="20% - Accent6 3 5_Exh G" xfId="2632" xr:uid="{00000000-0005-0000-0000-00000C080000}"/>
    <cellStyle name="20% - Accent6 3 6" xfId="3990" xr:uid="{00000000-0005-0000-0000-00000D080000}"/>
    <cellStyle name="20% - Accent6 3_Exh G" xfId="2621" xr:uid="{00000000-0005-0000-0000-00000E080000}"/>
    <cellStyle name="20% - Accent6 4" xfId="317" xr:uid="{00000000-0005-0000-0000-00000F080000}"/>
    <cellStyle name="20% - Accent6 4 2" xfId="318" xr:uid="{00000000-0005-0000-0000-000010080000}"/>
    <cellStyle name="20% - Accent6 4 2 2" xfId="319" xr:uid="{00000000-0005-0000-0000-000011080000}"/>
    <cellStyle name="20% - Accent6 4 2 2 2" xfId="1346" xr:uid="{00000000-0005-0000-0000-000012080000}"/>
    <cellStyle name="20% - Accent6 4 2 2 2 2" xfId="4875" xr:uid="{00000000-0005-0000-0000-000013080000}"/>
    <cellStyle name="20% - Accent6 4 2 2 2_Exh G" xfId="2636" xr:uid="{00000000-0005-0000-0000-000014080000}"/>
    <cellStyle name="20% - Accent6 4 2 2 3" xfId="3996" xr:uid="{00000000-0005-0000-0000-000015080000}"/>
    <cellStyle name="20% - Accent6 4 2 2_Exh G" xfId="2635" xr:uid="{00000000-0005-0000-0000-000016080000}"/>
    <cellStyle name="20% - Accent6 4 2 3" xfId="938" xr:uid="{00000000-0005-0000-0000-000017080000}"/>
    <cellStyle name="20% - Accent6 4 2 3 2" xfId="1863" xr:uid="{00000000-0005-0000-0000-000018080000}"/>
    <cellStyle name="20% - Accent6 4 2 3 2 2" xfId="5380" xr:uid="{00000000-0005-0000-0000-000019080000}"/>
    <cellStyle name="20% - Accent6 4 2 3 2_Exh G" xfId="2638" xr:uid="{00000000-0005-0000-0000-00001A080000}"/>
    <cellStyle name="20% - Accent6 4 2 3 3" xfId="4501" xr:uid="{00000000-0005-0000-0000-00001B080000}"/>
    <cellStyle name="20% - Accent6 4 2 3_Exh G" xfId="2637" xr:uid="{00000000-0005-0000-0000-00001C080000}"/>
    <cellStyle name="20% - Accent6 4 2 4" xfId="1345" xr:uid="{00000000-0005-0000-0000-00001D080000}"/>
    <cellStyle name="20% - Accent6 4 2 4 2" xfId="4874" xr:uid="{00000000-0005-0000-0000-00001E080000}"/>
    <cellStyle name="20% - Accent6 4 2 4_Exh G" xfId="2639" xr:uid="{00000000-0005-0000-0000-00001F080000}"/>
    <cellStyle name="20% - Accent6 4 2 5" xfId="3995" xr:uid="{00000000-0005-0000-0000-000020080000}"/>
    <cellStyle name="20% - Accent6 4 2_Exh G" xfId="2634" xr:uid="{00000000-0005-0000-0000-000021080000}"/>
    <cellStyle name="20% - Accent6 4 3" xfId="320" xr:uid="{00000000-0005-0000-0000-000022080000}"/>
    <cellStyle name="20% - Accent6 4 3 2" xfId="1347" xr:uid="{00000000-0005-0000-0000-000023080000}"/>
    <cellStyle name="20% - Accent6 4 3 2 2" xfId="4876" xr:uid="{00000000-0005-0000-0000-000024080000}"/>
    <cellStyle name="20% - Accent6 4 3 2_Exh G" xfId="2641" xr:uid="{00000000-0005-0000-0000-000025080000}"/>
    <cellStyle name="20% - Accent6 4 3 3" xfId="3997" xr:uid="{00000000-0005-0000-0000-000026080000}"/>
    <cellStyle name="20% - Accent6 4 3_Exh G" xfId="2640" xr:uid="{00000000-0005-0000-0000-000027080000}"/>
    <cellStyle name="20% - Accent6 4 4" xfId="937" xr:uid="{00000000-0005-0000-0000-000028080000}"/>
    <cellStyle name="20% - Accent6 4 4 2" xfId="1862" xr:uid="{00000000-0005-0000-0000-000029080000}"/>
    <cellStyle name="20% - Accent6 4 4 2 2" xfId="5379" xr:uid="{00000000-0005-0000-0000-00002A080000}"/>
    <cellStyle name="20% - Accent6 4 4 2_Exh G" xfId="2643" xr:uid="{00000000-0005-0000-0000-00002B080000}"/>
    <cellStyle name="20% - Accent6 4 4 3" xfId="4500" xr:uid="{00000000-0005-0000-0000-00002C080000}"/>
    <cellStyle name="20% - Accent6 4 4_Exh G" xfId="2642" xr:uid="{00000000-0005-0000-0000-00002D080000}"/>
    <cellStyle name="20% - Accent6 4 5" xfId="1344" xr:uid="{00000000-0005-0000-0000-00002E080000}"/>
    <cellStyle name="20% - Accent6 4 5 2" xfId="4873" xr:uid="{00000000-0005-0000-0000-00002F080000}"/>
    <cellStyle name="20% - Accent6 4 5_Exh G" xfId="2644" xr:uid="{00000000-0005-0000-0000-000030080000}"/>
    <cellStyle name="20% - Accent6 4 6" xfId="3994" xr:uid="{00000000-0005-0000-0000-000031080000}"/>
    <cellStyle name="20% - Accent6 4_Exh G" xfId="2633" xr:uid="{00000000-0005-0000-0000-000032080000}"/>
    <cellStyle name="20% - Accent6 5" xfId="321" xr:uid="{00000000-0005-0000-0000-000033080000}"/>
    <cellStyle name="20% - Accent6 5 2" xfId="322" xr:uid="{00000000-0005-0000-0000-000034080000}"/>
    <cellStyle name="20% - Accent6 5 2 2" xfId="323" xr:uid="{00000000-0005-0000-0000-000035080000}"/>
    <cellStyle name="20% - Accent6 5 2 2 2" xfId="1350" xr:uid="{00000000-0005-0000-0000-000036080000}"/>
    <cellStyle name="20% - Accent6 5 2 2 2 2" xfId="4879" xr:uid="{00000000-0005-0000-0000-000037080000}"/>
    <cellStyle name="20% - Accent6 5 2 2 2_Exh G" xfId="2648" xr:uid="{00000000-0005-0000-0000-000038080000}"/>
    <cellStyle name="20% - Accent6 5 2 2 3" xfId="4000" xr:uid="{00000000-0005-0000-0000-000039080000}"/>
    <cellStyle name="20% - Accent6 5 2 2_Exh G" xfId="2647" xr:uid="{00000000-0005-0000-0000-00003A080000}"/>
    <cellStyle name="20% - Accent6 5 2 3" xfId="1349" xr:uid="{00000000-0005-0000-0000-00003B080000}"/>
    <cellStyle name="20% - Accent6 5 2 3 2" xfId="4878" xr:uid="{00000000-0005-0000-0000-00003C080000}"/>
    <cellStyle name="20% - Accent6 5 2 3_Exh G" xfId="2649" xr:uid="{00000000-0005-0000-0000-00003D080000}"/>
    <cellStyle name="20% - Accent6 5 2 4" xfId="3999" xr:uid="{00000000-0005-0000-0000-00003E080000}"/>
    <cellStyle name="20% - Accent6 5 2_Exh G" xfId="2646" xr:uid="{00000000-0005-0000-0000-00003F080000}"/>
    <cellStyle name="20% - Accent6 5 3" xfId="324" xr:uid="{00000000-0005-0000-0000-000040080000}"/>
    <cellStyle name="20% - Accent6 5 3 2" xfId="1351" xr:uid="{00000000-0005-0000-0000-000041080000}"/>
    <cellStyle name="20% - Accent6 5 3 2 2" xfId="4880" xr:uid="{00000000-0005-0000-0000-000042080000}"/>
    <cellStyle name="20% - Accent6 5 3 2_Exh G" xfId="2651" xr:uid="{00000000-0005-0000-0000-000043080000}"/>
    <cellStyle name="20% - Accent6 5 3 3" xfId="4001" xr:uid="{00000000-0005-0000-0000-000044080000}"/>
    <cellStyle name="20% - Accent6 5 3_Exh G" xfId="2650" xr:uid="{00000000-0005-0000-0000-000045080000}"/>
    <cellStyle name="20% - Accent6 5 4" xfId="939" xr:uid="{00000000-0005-0000-0000-000046080000}"/>
    <cellStyle name="20% - Accent6 5 5" xfId="1348" xr:uid="{00000000-0005-0000-0000-000047080000}"/>
    <cellStyle name="20% - Accent6 5 5 2" xfId="4877" xr:uid="{00000000-0005-0000-0000-000048080000}"/>
    <cellStyle name="20% - Accent6 5 5_Exh G" xfId="2652" xr:uid="{00000000-0005-0000-0000-000049080000}"/>
    <cellStyle name="20% - Accent6 5 6" xfId="3998" xr:uid="{00000000-0005-0000-0000-00004A080000}"/>
    <cellStyle name="20% - Accent6 5_Exh G" xfId="2645" xr:uid="{00000000-0005-0000-0000-00004B080000}"/>
    <cellStyle name="20% - Accent6 6" xfId="325" xr:uid="{00000000-0005-0000-0000-00004C080000}"/>
    <cellStyle name="20% - Accent6 6 2" xfId="326" xr:uid="{00000000-0005-0000-0000-00004D080000}"/>
    <cellStyle name="20% - Accent6 6 2 2" xfId="327" xr:uid="{00000000-0005-0000-0000-00004E080000}"/>
    <cellStyle name="20% - Accent6 6 2 2 2" xfId="1354" xr:uid="{00000000-0005-0000-0000-00004F080000}"/>
    <cellStyle name="20% - Accent6 6 2 2 2 2" xfId="4883" xr:uid="{00000000-0005-0000-0000-000050080000}"/>
    <cellStyle name="20% - Accent6 6 2 2 2_Exh G" xfId="2656" xr:uid="{00000000-0005-0000-0000-000051080000}"/>
    <cellStyle name="20% - Accent6 6 2 2 3" xfId="4004" xr:uid="{00000000-0005-0000-0000-000052080000}"/>
    <cellStyle name="20% - Accent6 6 2 2_Exh G" xfId="2655" xr:uid="{00000000-0005-0000-0000-000053080000}"/>
    <cellStyle name="20% - Accent6 6 2 3" xfId="1353" xr:uid="{00000000-0005-0000-0000-000054080000}"/>
    <cellStyle name="20% - Accent6 6 2 3 2" xfId="4882" xr:uid="{00000000-0005-0000-0000-000055080000}"/>
    <cellStyle name="20% - Accent6 6 2 3_Exh G" xfId="2657" xr:uid="{00000000-0005-0000-0000-000056080000}"/>
    <cellStyle name="20% - Accent6 6 2 4" xfId="4003" xr:uid="{00000000-0005-0000-0000-000057080000}"/>
    <cellStyle name="20% - Accent6 6 2_Exh G" xfId="2654" xr:uid="{00000000-0005-0000-0000-000058080000}"/>
    <cellStyle name="20% - Accent6 6 3" xfId="328" xr:uid="{00000000-0005-0000-0000-000059080000}"/>
    <cellStyle name="20% - Accent6 6 3 2" xfId="1355" xr:uid="{00000000-0005-0000-0000-00005A080000}"/>
    <cellStyle name="20% - Accent6 6 3 2 2" xfId="4884" xr:uid="{00000000-0005-0000-0000-00005B080000}"/>
    <cellStyle name="20% - Accent6 6 3 2_Exh G" xfId="2659" xr:uid="{00000000-0005-0000-0000-00005C080000}"/>
    <cellStyle name="20% - Accent6 6 3 3" xfId="4005" xr:uid="{00000000-0005-0000-0000-00005D080000}"/>
    <cellStyle name="20% - Accent6 6 3_Exh G" xfId="2658" xr:uid="{00000000-0005-0000-0000-00005E080000}"/>
    <cellStyle name="20% - Accent6 6 4" xfId="940" xr:uid="{00000000-0005-0000-0000-00005F080000}"/>
    <cellStyle name="20% - Accent6 6 4 2" xfId="1864" xr:uid="{00000000-0005-0000-0000-000060080000}"/>
    <cellStyle name="20% - Accent6 6 4 2 2" xfId="5381" xr:uid="{00000000-0005-0000-0000-000061080000}"/>
    <cellStyle name="20% - Accent6 6 4 2_Exh G" xfId="2661" xr:uid="{00000000-0005-0000-0000-000062080000}"/>
    <cellStyle name="20% - Accent6 6 4 3" xfId="4502" xr:uid="{00000000-0005-0000-0000-000063080000}"/>
    <cellStyle name="20% - Accent6 6 4_Exh G" xfId="2660" xr:uid="{00000000-0005-0000-0000-000064080000}"/>
    <cellStyle name="20% - Accent6 6 5" xfId="1352" xr:uid="{00000000-0005-0000-0000-000065080000}"/>
    <cellStyle name="20% - Accent6 6 5 2" xfId="4881" xr:uid="{00000000-0005-0000-0000-000066080000}"/>
    <cellStyle name="20% - Accent6 6 5_Exh G" xfId="2662" xr:uid="{00000000-0005-0000-0000-000067080000}"/>
    <cellStyle name="20% - Accent6 6 6" xfId="4002" xr:uid="{00000000-0005-0000-0000-000068080000}"/>
    <cellStyle name="20% - Accent6 6_Exh G" xfId="2653" xr:uid="{00000000-0005-0000-0000-000069080000}"/>
    <cellStyle name="20% - Accent6 7" xfId="329" xr:uid="{00000000-0005-0000-0000-00006A080000}"/>
    <cellStyle name="20% - Accent6 7 2" xfId="330" xr:uid="{00000000-0005-0000-0000-00006B080000}"/>
    <cellStyle name="20% - Accent6 7 2 2" xfId="331" xr:uid="{00000000-0005-0000-0000-00006C080000}"/>
    <cellStyle name="20% - Accent6 7 2 2 2" xfId="1358" xr:uid="{00000000-0005-0000-0000-00006D080000}"/>
    <cellStyle name="20% - Accent6 7 2 2 2 2" xfId="4887" xr:uid="{00000000-0005-0000-0000-00006E080000}"/>
    <cellStyle name="20% - Accent6 7 2 2 2_Exh G" xfId="2666" xr:uid="{00000000-0005-0000-0000-00006F080000}"/>
    <cellStyle name="20% - Accent6 7 2 2 3" xfId="4008" xr:uid="{00000000-0005-0000-0000-000070080000}"/>
    <cellStyle name="20% - Accent6 7 2 2_Exh G" xfId="2665" xr:uid="{00000000-0005-0000-0000-000071080000}"/>
    <cellStyle name="20% - Accent6 7 2 3" xfId="1357" xr:uid="{00000000-0005-0000-0000-000072080000}"/>
    <cellStyle name="20% - Accent6 7 2 3 2" xfId="4886" xr:uid="{00000000-0005-0000-0000-000073080000}"/>
    <cellStyle name="20% - Accent6 7 2 3_Exh G" xfId="2667" xr:uid="{00000000-0005-0000-0000-000074080000}"/>
    <cellStyle name="20% - Accent6 7 2 4" xfId="4007" xr:uid="{00000000-0005-0000-0000-000075080000}"/>
    <cellStyle name="20% - Accent6 7 2_Exh G" xfId="2664" xr:uid="{00000000-0005-0000-0000-000076080000}"/>
    <cellStyle name="20% - Accent6 7 3" xfId="332" xr:uid="{00000000-0005-0000-0000-000077080000}"/>
    <cellStyle name="20% - Accent6 7 3 2" xfId="1359" xr:uid="{00000000-0005-0000-0000-000078080000}"/>
    <cellStyle name="20% - Accent6 7 3 2 2" xfId="4888" xr:uid="{00000000-0005-0000-0000-000079080000}"/>
    <cellStyle name="20% - Accent6 7 3 2_Exh G" xfId="2669" xr:uid="{00000000-0005-0000-0000-00007A080000}"/>
    <cellStyle name="20% - Accent6 7 3 3" xfId="4009" xr:uid="{00000000-0005-0000-0000-00007B080000}"/>
    <cellStyle name="20% - Accent6 7 3_Exh G" xfId="2668" xr:uid="{00000000-0005-0000-0000-00007C080000}"/>
    <cellStyle name="20% - Accent6 7 4" xfId="941" xr:uid="{00000000-0005-0000-0000-00007D080000}"/>
    <cellStyle name="20% - Accent6 7 4 2" xfId="1865" xr:uid="{00000000-0005-0000-0000-00007E080000}"/>
    <cellStyle name="20% - Accent6 7 4 2 2" xfId="5382" xr:uid="{00000000-0005-0000-0000-00007F080000}"/>
    <cellStyle name="20% - Accent6 7 4 2_Exh G" xfId="2671" xr:uid="{00000000-0005-0000-0000-000080080000}"/>
    <cellStyle name="20% - Accent6 7 4 3" xfId="4503" xr:uid="{00000000-0005-0000-0000-000081080000}"/>
    <cellStyle name="20% - Accent6 7 4_Exh G" xfId="2670" xr:uid="{00000000-0005-0000-0000-000082080000}"/>
    <cellStyle name="20% - Accent6 7 5" xfId="1356" xr:uid="{00000000-0005-0000-0000-000083080000}"/>
    <cellStyle name="20% - Accent6 7 5 2" xfId="4885" xr:uid="{00000000-0005-0000-0000-000084080000}"/>
    <cellStyle name="20% - Accent6 7 5_Exh G" xfId="2672" xr:uid="{00000000-0005-0000-0000-000085080000}"/>
    <cellStyle name="20% - Accent6 7 6" xfId="4006" xr:uid="{00000000-0005-0000-0000-000086080000}"/>
    <cellStyle name="20% - Accent6 7_Exh G" xfId="2663" xr:uid="{00000000-0005-0000-0000-000087080000}"/>
    <cellStyle name="20% - Accent6 8" xfId="333" xr:uid="{00000000-0005-0000-0000-000088080000}"/>
    <cellStyle name="20% - Accent6 8 2" xfId="334" xr:uid="{00000000-0005-0000-0000-000089080000}"/>
    <cellStyle name="20% - Accent6 8 2 2" xfId="335" xr:uid="{00000000-0005-0000-0000-00008A080000}"/>
    <cellStyle name="20% - Accent6 8 2 2 2" xfId="1362" xr:uid="{00000000-0005-0000-0000-00008B080000}"/>
    <cellStyle name="20% - Accent6 8 2 2 2 2" xfId="4891" xr:uid="{00000000-0005-0000-0000-00008C080000}"/>
    <cellStyle name="20% - Accent6 8 2 2 2_Exh G" xfId="2676" xr:uid="{00000000-0005-0000-0000-00008D080000}"/>
    <cellStyle name="20% - Accent6 8 2 2 3" xfId="4012" xr:uid="{00000000-0005-0000-0000-00008E080000}"/>
    <cellStyle name="20% - Accent6 8 2 2_Exh G" xfId="2675" xr:uid="{00000000-0005-0000-0000-00008F080000}"/>
    <cellStyle name="20% - Accent6 8 2 3" xfId="1361" xr:uid="{00000000-0005-0000-0000-000090080000}"/>
    <cellStyle name="20% - Accent6 8 2 3 2" xfId="4890" xr:uid="{00000000-0005-0000-0000-000091080000}"/>
    <cellStyle name="20% - Accent6 8 2 3_Exh G" xfId="2677" xr:uid="{00000000-0005-0000-0000-000092080000}"/>
    <cellStyle name="20% - Accent6 8 2 4" xfId="4011" xr:uid="{00000000-0005-0000-0000-000093080000}"/>
    <cellStyle name="20% - Accent6 8 2_Exh G" xfId="2674" xr:uid="{00000000-0005-0000-0000-000094080000}"/>
    <cellStyle name="20% - Accent6 8 3" xfId="336" xr:uid="{00000000-0005-0000-0000-000095080000}"/>
    <cellStyle name="20% - Accent6 8 3 2" xfId="1363" xr:uid="{00000000-0005-0000-0000-000096080000}"/>
    <cellStyle name="20% - Accent6 8 3 2 2" xfId="4892" xr:uid="{00000000-0005-0000-0000-000097080000}"/>
    <cellStyle name="20% - Accent6 8 3 2_Exh G" xfId="2679" xr:uid="{00000000-0005-0000-0000-000098080000}"/>
    <cellStyle name="20% - Accent6 8 3 3" xfId="4013" xr:uid="{00000000-0005-0000-0000-000099080000}"/>
    <cellStyle name="20% - Accent6 8 3_Exh G" xfId="2678" xr:uid="{00000000-0005-0000-0000-00009A080000}"/>
    <cellStyle name="20% - Accent6 8 4" xfId="942" xr:uid="{00000000-0005-0000-0000-00009B080000}"/>
    <cellStyle name="20% - Accent6 8 4 2" xfId="1866" xr:uid="{00000000-0005-0000-0000-00009C080000}"/>
    <cellStyle name="20% - Accent6 8 4 2 2" xfId="5383" xr:uid="{00000000-0005-0000-0000-00009D080000}"/>
    <cellStyle name="20% - Accent6 8 4 2_Exh G" xfId="2681" xr:uid="{00000000-0005-0000-0000-00009E080000}"/>
    <cellStyle name="20% - Accent6 8 4 3" xfId="4504" xr:uid="{00000000-0005-0000-0000-00009F080000}"/>
    <cellStyle name="20% - Accent6 8 4_Exh G" xfId="2680" xr:uid="{00000000-0005-0000-0000-0000A0080000}"/>
    <cellStyle name="20% - Accent6 8 5" xfId="1360" xr:uid="{00000000-0005-0000-0000-0000A1080000}"/>
    <cellStyle name="20% - Accent6 8 5 2" xfId="4889" xr:uid="{00000000-0005-0000-0000-0000A2080000}"/>
    <cellStyle name="20% - Accent6 8 5_Exh G" xfId="2682" xr:uid="{00000000-0005-0000-0000-0000A3080000}"/>
    <cellStyle name="20% - Accent6 8 6" xfId="4010" xr:uid="{00000000-0005-0000-0000-0000A4080000}"/>
    <cellStyle name="20% - Accent6 8_Exh G" xfId="2673" xr:uid="{00000000-0005-0000-0000-0000A5080000}"/>
    <cellStyle name="20% - Accent6 9" xfId="337" xr:uid="{00000000-0005-0000-0000-0000A6080000}"/>
    <cellStyle name="20% - Accent6 9 2" xfId="338" xr:uid="{00000000-0005-0000-0000-0000A7080000}"/>
    <cellStyle name="20% - Accent6 9 2 2" xfId="339" xr:uid="{00000000-0005-0000-0000-0000A8080000}"/>
    <cellStyle name="20% - Accent6 9 2 2 2" xfId="1366" xr:uid="{00000000-0005-0000-0000-0000A9080000}"/>
    <cellStyle name="20% - Accent6 9 2 2 2 2" xfId="4895" xr:uid="{00000000-0005-0000-0000-0000AA080000}"/>
    <cellStyle name="20% - Accent6 9 2 2 2_Exh G" xfId="2686" xr:uid="{00000000-0005-0000-0000-0000AB080000}"/>
    <cellStyle name="20% - Accent6 9 2 2 3" xfId="4016" xr:uid="{00000000-0005-0000-0000-0000AC080000}"/>
    <cellStyle name="20% - Accent6 9 2 2_Exh G" xfId="2685" xr:uid="{00000000-0005-0000-0000-0000AD080000}"/>
    <cellStyle name="20% - Accent6 9 2 3" xfId="1365" xr:uid="{00000000-0005-0000-0000-0000AE080000}"/>
    <cellStyle name="20% - Accent6 9 2 3 2" xfId="4894" xr:uid="{00000000-0005-0000-0000-0000AF080000}"/>
    <cellStyle name="20% - Accent6 9 2 3_Exh G" xfId="2687" xr:uid="{00000000-0005-0000-0000-0000B0080000}"/>
    <cellStyle name="20% - Accent6 9 2 4" xfId="4015" xr:uid="{00000000-0005-0000-0000-0000B1080000}"/>
    <cellStyle name="20% - Accent6 9 2_Exh G" xfId="2684" xr:uid="{00000000-0005-0000-0000-0000B2080000}"/>
    <cellStyle name="20% - Accent6 9 3" xfId="340" xr:uid="{00000000-0005-0000-0000-0000B3080000}"/>
    <cellStyle name="20% - Accent6 9 3 2" xfId="1367" xr:uid="{00000000-0005-0000-0000-0000B4080000}"/>
    <cellStyle name="20% - Accent6 9 3 2 2" xfId="4896" xr:uid="{00000000-0005-0000-0000-0000B5080000}"/>
    <cellStyle name="20% - Accent6 9 3 2_Exh G" xfId="2689" xr:uid="{00000000-0005-0000-0000-0000B6080000}"/>
    <cellStyle name="20% - Accent6 9 3 3" xfId="4017" xr:uid="{00000000-0005-0000-0000-0000B7080000}"/>
    <cellStyle name="20% - Accent6 9 3_Exh G" xfId="2688" xr:uid="{00000000-0005-0000-0000-0000B8080000}"/>
    <cellStyle name="20% - Accent6 9 4" xfId="943" xr:uid="{00000000-0005-0000-0000-0000B9080000}"/>
    <cellStyle name="20% - Accent6 9 4 2" xfId="1867" xr:uid="{00000000-0005-0000-0000-0000BA080000}"/>
    <cellStyle name="20% - Accent6 9 4 2 2" xfId="5384" xr:uid="{00000000-0005-0000-0000-0000BB080000}"/>
    <cellStyle name="20% - Accent6 9 4 2_Exh G" xfId="2691" xr:uid="{00000000-0005-0000-0000-0000BC080000}"/>
    <cellStyle name="20% - Accent6 9 4 3" xfId="4505" xr:uid="{00000000-0005-0000-0000-0000BD080000}"/>
    <cellStyle name="20% - Accent6 9 4_Exh G" xfId="2690" xr:uid="{00000000-0005-0000-0000-0000BE080000}"/>
    <cellStyle name="20% - Accent6 9 5" xfId="1364" xr:uid="{00000000-0005-0000-0000-0000BF080000}"/>
    <cellStyle name="20% - Accent6 9 5 2" xfId="4893" xr:uid="{00000000-0005-0000-0000-0000C0080000}"/>
    <cellStyle name="20% - Accent6 9 5_Exh G" xfId="2692" xr:uid="{00000000-0005-0000-0000-0000C1080000}"/>
    <cellStyle name="20% - Accent6 9 6" xfId="4014" xr:uid="{00000000-0005-0000-0000-0000C2080000}"/>
    <cellStyle name="20% - Accent6 9_Exh G" xfId="2683" xr:uid="{00000000-0005-0000-0000-0000C3080000}"/>
    <cellStyle name="40% - Accent1 10" xfId="341" xr:uid="{00000000-0005-0000-0000-0000C4080000}"/>
    <cellStyle name="40% - Accent1 10 2" xfId="342" xr:uid="{00000000-0005-0000-0000-0000C5080000}"/>
    <cellStyle name="40% - Accent1 10 2 2" xfId="343" xr:uid="{00000000-0005-0000-0000-0000C6080000}"/>
    <cellStyle name="40% - Accent1 10 2 2 2" xfId="1370" xr:uid="{00000000-0005-0000-0000-0000C7080000}"/>
    <cellStyle name="40% - Accent1 10 2 2 2 2" xfId="4899" xr:uid="{00000000-0005-0000-0000-0000C8080000}"/>
    <cellStyle name="40% - Accent1 10 2 2 2_Exh G" xfId="2696" xr:uid="{00000000-0005-0000-0000-0000C9080000}"/>
    <cellStyle name="40% - Accent1 10 2 2 3" xfId="4020" xr:uid="{00000000-0005-0000-0000-0000CA080000}"/>
    <cellStyle name="40% - Accent1 10 2 2_Exh G" xfId="2695" xr:uid="{00000000-0005-0000-0000-0000CB080000}"/>
    <cellStyle name="40% - Accent1 10 2 3" xfId="1369" xr:uid="{00000000-0005-0000-0000-0000CC080000}"/>
    <cellStyle name="40% - Accent1 10 2 3 2" xfId="4898" xr:uid="{00000000-0005-0000-0000-0000CD080000}"/>
    <cellStyle name="40% - Accent1 10 2 3_Exh G" xfId="2697" xr:uid="{00000000-0005-0000-0000-0000CE080000}"/>
    <cellStyle name="40% - Accent1 10 2 4" xfId="4019" xr:uid="{00000000-0005-0000-0000-0000CF080000}"/>
    <cellStyle name="40% - Accent1 10 2_Exh G" xfId="2694" xr:uid="{00000000-0005-0000-0000-0000D0080000}"/>
    <cellStyle name="40% - Accent1 10 3" xfId="344" xr:uid="{00000000-0005-0000-0000-0000D1080000}"/>
    <cellStyle name="40% - Accent1 10 3 2" xfId="1371" xr:uid="{00000000-0005-0000-0000-0000D2080000}"/>
    <cellStyle name="40% - Accent1 10 3 2 2" xfId="4900" xr:uid="{00000000-0005-0000-0000-0000D3080000}"/>
    <cellStyle name="40% - Accent1 10 3 2_Exh G" xfId="2699" xr:uid="{00000000-0005-0000-0000-0000D4080000}"/>
    <cellStyle name="40% - Accent1 10 3 3" xfId="4021" xr:uid="{00000000-0005-0000-0000-0000D5080000}"/>
    <cellStyle name="40% - Accent1 10 3_Exh G" xfId="2698" xr:uid="{00000000-0005-0000-0000-0000D6080000}"/>
    <cellStyle name="40% - Accent1 10 4" xfId="944" xr:uid="{00000000-0005-0000-0000-0000D7080000}"/>
    <cellStyle name="40% - Accent1 10 5" xfId="1368" xr:uid="{00000000-0005-0000-0000-0000D8080000}"/>
    <cellStyle name="40% - Accent1 10 5 2" xfId="4897" xr:uid="{00000000-0005-0000-0000-0000D9080000}"/>
    <cellStyle name="40% - Accent1 10 5_Exh G" xfId="2700" xr:uid="{00000000-0005-0000-0000-0000DA080000}"/>
    <cellStyle name="40% - Accent1 10 6" xfId="4018" xr:uid="{00000000-0005-0000-0000-0000DB080000}"/>
    <cellStyle name="40% - Accent1 10_Exh G" xfId="2693" xr:uid="{00000000-0005-0000-0000-0000DC080000}"/>
    <cellStyle name="40% - Accent1 11" xfId="345" xr:uid="{00000000-0005-0000-0000-0000DD080000}"/>
    <cellStyle name="40% - Accent1 11 2" xfId="346" xr:uid="{00000000-0005-0000-0000-0000DE080000}"/>
    <cellStyle name="40% - Accent1 11 2 2" xfId="347" xr:uid="{00000000-0005-0000-0000-0000DF080000}"/>
    <cellStyle name="40% - Accent1 11 2 2 2" xfId="1374" xr:uid="{00000000-0005-0000-0000-0000E0080000}"/>
    <cellStyle name="40% - Accent1 11 2 2 2 2" xfId="4903" xr:uid="{00000000-0005-0000-0000-0000E1080000}"/>
    <cellStyle name="40% - Accent1 11 2 2 2_Exh G" xfId="2704" xr:uid="{00000000-0005-0000-0000-0000E2080000}"/>
    <cellStyle name="40% - Accent1 11 2 2 3" xfId="4024" xr:uid="{00000000-0005-0000-0000-0000E3080000}"/>
    <cellStyle name="40% - Accent1 11 2 2_Exh G" xfId="2703" xr:uid="{00000000-0005-0000-0000-0000E4080000}"/>
    <cellStyle name="40% - Accent1 11 2 3" xfId="1373" xr:uid="{00000000-0005-0000-0000-0000E5080000}"/>
    <cellStyle name="40% - Accent1 11 2 3 2" xfId="4902" xr:uid="{00000000-0005-0000-0000-0000E6080000}"/>
    <cellStyle name="40% - Accent1 11 2 3_Exh G" xfId="2705" xr:uid="{00000000-0005-0000-0000-0000E7080000}"/>
    <cellStyle name="40% - Accent1 11 2 4" xfId="4023" xr:uid="{00000000-0005-0000-0000-0000E8080000}"/>
    <cellStyle name="40% - Accent1 11 2_Exh G" xfId="2702" xr:uid="{00000000-0005-0000-0000-0000E9080000}"/>
    <cellStyle name="40% - Accent1 11 3" xfId="348" xr:uid="{00000000-0005-0000-0000-0000EA080000}"/>
    <cellStyle name="40% - Accent1 11 3 2" xfId="1375" xr:uid="{00000000-0005-0000-0000-0000EB080000}"/>
    <cellStyle name="40% - Accent1 11 3 2 2" xfId="4904" xr:uid="{00000000-0005-0000-0000-0000EC080000}"/>
    <cellStyle name="40% - Accent1 11 3 2_Exh G" xfId="2707" xr:uid="{00000000-0005-0000-0000-0000ED080000}"/>
    <cellStyle name="40% - Accent1 11 3 3" xfId="4025" xr:uid="{00000000-0005-0000-0000-0000EE080000}"/>
    <cellStyle name="40% - Accent1 11 3_Exh G" xfId="2706" xr:uid="{00000000-0005-0000-0000-0000EF080000}"/>
    <cellStyle name="40% - Accent1 11 4" xfId="1372" xr:uid="{00000000-0005-0000-0000-0000F0080000}"/>
    <cellStyle name="40% - Accent1 11 4 2" xfId="4901" xr:uid="{00000000-0005-0000-0000-0000F1080000}"/>
    <cellStyle name="40% - Accent1 11 4_Exh G" xfId="2708" xr:uid="{00000000-0005-0000-0000-0000F2080000}"/>
    <cellStyle name="40% - Accent1 11 5" xfId="4022" xr:uid="{00000000-0005-0000-0000-0000F3080000}"/>
    <cellStyle name="40% - Accent1 11_Exh G" xfId="2701" xr:uid="{00000000-0005-0000-0000-0000F4080000}"/>
    <cellStyle name="40% - Accent1 12" xfId="349" xr:uid="{00000000-0005-0000-0000-0000F5080000}"/>
    <cellStyle name="40% - Accent1 12 2" xfId="350" xr:uid="{00000000-0005-0000-0000-0000F6080000}"/>
    <cellStyle name="40% - Accent1 12 2 2" xfId="351" xr:uid="{00000000-0005-0000-0000-0000F7080000}"/>
    <cellStyle name="40% - Accent1 12 2 2 2" xfId="1378" xr:uid="{00000000-0005-0000-0000-0000F8080000}"/>
    <cellStyle name="40% - Accent1 12 2 2 2 2" xfId="4907" xr:uid="{00000000-0005-0000-0000-0000F9080000}"/>
    <cellStyle name="40% - Accent1 12 2 2 2_Exh G" xfId="2712" xr:uid="{00000000-0005-0000-0000-0000FA080000}"/>
    <cellStyle name="40% - Accent1 12 2 2 3" xfId="4028" xr:uid="{00000000-0005-0000-0000-0000FB080000}"/>
    <cellStyle name="40% - Accent1 12 2 2_Exh G" xfId="2711" xr:uid="{00000000-0005-0000-0000-0000FC080000}"/>
    <cellStyle name="40% - Accent1 12 2 3" xfId="1377" xr:uid="{00000000-0005-0000-0000-0000FD080000}"/>
    <cellStyle name="40% - Accent1 12 2 3 2" xfId="4906" xr:uid="{00000000-0005-0000-0000-0000FE080000}"/>
    <cellStyle name="40% - Accent1 12 2 3_Exh G" xfId="2713" xr:uid="{00000000-0005-0000-0000-0000FF080000}"/>
    <cellStyle name="40% - Accent1 12 2 4" xfId="4027" xr:uid="{00000000-0005-0000-0000-000000090000}"/>
    <cellStyle name="40% - Accent1 12 2_Exh G" xfId="2710" xr:uid="{00000000-0005-0000-0000-000001090000}"/>
    <cellStyle name="40% - Accent1 12 3" xfId="352" xr:uid="{00000000-0005-0000-0000-000002090000}"/>
    <cellStyle name="40% - Accent1 12 3 2" xfId="1379" xr:uid="{00000000-0005-0000-0000-000003090000}"/>
    <cellStyle name="40% - Accent1 12 3 2 2" xfId="4908" xr:uid="{00000000-0005-0000-0000-000004090000}"/>
    <cellStyle name="40% - Accent1 12 3 2_Exh G" xfId="2715" xr:uid="{00000000-0005-0000-0000-000005090000}"/>
    <cellStyle name="40% - Accent1 12 3 3" xfId="4029" xr:uid="{00000000-0005-0000-0000-000006090000}"/>
    <cellStyle name="40% - Accent1 12 3_Exh G" xfId="2714" xr:uid="{00000000-0005-0000-0000-000007090000}"/>
    <cellStyle name="40% - Accent1 12 4" xfId="1376" xr:uid="{00000000-0005-0000-0000-000008090000}"/>
    <cellStyle name="40% - Accent1 12 4 2" xfId="4905" xr:uid="{00000000-0005-0000-0000-000009090000}"/>
    <cellStyle name="40% - Accent1 12 4_Exh G" xfId="2716" xr:uid="{00000000-0005-0000-0000-00000A090000}"/>
    <cellStyle name="40% - Accent1 12 5" xfId="4026" xr:uid="{00000000-0005-0000-0000-00000B090000}"/>
    <cellStyle name="40% - Accent1 12_Exh G" xfId="2709" xr:uid="{00000000-0005-0000-0000-00000C090000}"/>
    <cellStyle name="40% - Accent1 13" xfId="353" xr:uid="{00000000-0005-0000-0000-00000D090000}"/>
    <cellStyle name="40% - Accent1 13 2" xfId="354" xr:uid="{00000000-0005-0000-0000-00000E090000}"/>
    <cellStyle name="40% - Accent1 13 2 2" xfId="355" xr:uid="{00000000-0005-0000-0000-00000F090000}"/>
    <cellStyle name="40% - Accent1 13 2 2 2" xfId="1382" xr:uid="{00000000-0005-0000-0000-000010090000}"/>
    <cellStyle name="40% - Accent1 13 2 2 2 2" xfId="4911" xr:uid="{00000000-0005-0000-0000-000011090000}"/>
    <cellStyle name="40% - Accent1 13 2 2 2_Exh G" xfId="2720" xr:uid="{00000000-0005-0000-0000-000012090000}"/>
    <cellStyle name="40% - Accent1 13 2 2 3" xfId="4032" xr:uid="{00000000-0005-0000-0000-000013090000}"/>
    <cellStyle name="40% - Accent1 13 2 2_Exh G" xfId="2719" xr:uid="{00000000-0005-0000-0000-000014090000}"/>
    <cellStyle name="40% - Accent1 13 2 3" xfId="1381" xr:uid="{00000000-0005-0000-0000-000015090000}"/>
    <cellStyle name="40% - Accent1 13 2 3 2" xfId="4910" xr:uid="{00000000-0005-0000-0000-000016090000}"/>
    <cellStyle name="40% - Accent1 13 2 3_Exh G" xfId="2721" xr:uid="{00000000-0005-0000-0000-000017090000}"/>
    <cellStyle name="40% - Accent1 13 2 4" xfId="4031" xr:uid="{00000000-0005-0000-0000-000018090000}"/>
    <cellStyle name="40% - Accent1 13 2_Exh G" xfId="2718" xr:uid="{00000000-0005-0000-0000-000019090000}"/>
    <cellStyle name="40% - Accent1 13 3" xfId="356" xr:uid="{00000000-0005-0000-0000-00001A090000}"/>
    <cellStyle name="40% - Accent1 13 3 2" xfId="1383" xr:uid="{00000000-0005-0000-0000-00001B090000}"/>
    <cellStyle name="40% - Accent1 13 3 2 2" xfId="4912" xr:uid="{00000000-0005-0000-0000-00001C090000}"/>
    <cellStyle name="40% - Accent1 13 3 2_Exh G" xfId="2723" xr:uid="{00000000-0005-0000-0000-00001D090000}"/>
    <cellStyle name="40% - Accent1 13 3 3" xfId="4033" xr:uid="{00000000-0005-0000-0000-00001E090000}"/>
    <cellStyle name="40% - Accent1 13 3_Exh G" xfId="2722" xr:uid="{00000000-0005-0000-0000-00001F090000}"/>
    <cellStyle name="40% - Accent1 13 4" xfId="1380" xr:uid="{00000000-0005-0000-0000-000020090000}"/>
    <cellStyle name="40% - Accent1 13 4 2" xfId="4909" xr:uid="{00000000-0005-0000-0000-000021090000}"/>
    <cellStyle name="40% - Accent1 13 4_Exh G" xfId="2724" xr:uid="{00000000-0005-0000-0000-000022090000}"/>
    <cellStyle name="40% - Accent1 13 5" xfId="4030" xr:uid="{00000000-0005-0000-0000-000023090000}"/>
    <cellStyle name="40% - Accent1 13_Exh G" xfId="2717" xr:uid="{00000000-0005-0000-0000-000024090000}"/>
    <cellStyle name="40% - Accent1 14" xfId="357" xr:uid="{00000000-0005-0000-0000-000025090000}"/>
    <cellStyle name="40% - Accent1 14 2" xfId="358" xr:uid="{00000000-0005-0000-0000-000026090000}"/>
    <cellStyle name="40% - Accent1 14 2 2" xfId="1385" xr:uid="{00000000-0005-0000-0000-000027090000}"/>
    <cellStyle name="40% - Accent1 14 2 2 2" xfId="4914" xr:uid="{00000000-0005-0000-0000-000028090000}"/>
    <cellStyle name="40% - Accent1 14 2 2_Exh G" xfId="2727" xr:uid="{00000000-0005-0000-0000-000029090000}"/>
    <cellStyle name="40% - Accent1 14 2 3" xfId="4035" xr:uid="{00000000-0005-0000-0000-00002A090000}"/>
    <cellStyle name="40% - Accent1 14 2_Exh G" xfId="2726" xr:uid="{00000000-0005-0000-0000-00002B090000}"/>
    <cellStyle name="40% - Accent1 14 3" xfId="1384" xr:uid="{00000000-0005-0000-0000-00002C090000}"/>
    <cellStyle name="40% - Accent1 14 3 2" xfId="4913" xr:uid="{00000000-0005-0000-0000-00002D090000}"/>
    <cellStyle name="40% - Accent1 14 3_Exh G" xfId="2728" xr:uid="{00000000-0005-0000-0000-00002E090000}"/>
    <cellStyle name="40% - Accent1 14 4" xfId="4034" xr:uid="{00000000-0005-0000-0000-00002F090000}"/>
    <cellStyle name="40% - Accent1 14_Exh G" xfId="2725" xr:uid="{00000000-0005-0000-0000-000030090000}"/>
    <cellStyle name="40% - Accent1 15" xfId="359" xr:uid="{00000000-0005-0000-0000-000031090000}"/>
    <cellStyle name="40% - Accent1 15 2" xfId="1386" xr:uid="{00000000-0005-0000-0000-000032090000}"/>
    <cellStyle name="40% - Accent1 15 2 2" xfId="4915" xr:uid="{00000000-0005-0000-0000-000033090000}"/>
    <cellStyle name="40% - Accent1 15 2_Exh G" xfId="2730" xr:uid="{00000000-0005-0000-0000-000034090000}"/>
    <cellStyle name="40% - Accent1 15 3" xfId="4036" xr:uid="{00000000-0005-0000-0000-000035090000}"/>
    <cellStyle name="40% - Accent1 15_Exh G" xfId="2729" xr:uid="{00000000-0005-0000-0000-000036090000}"/>
    <cellStyle name="40% - Accent1 16" xfId="859" xr:uid="{00000000-0005-0000-0000-000037090000}"/>
    <cellStyle name="40% - Accent1 16 2" xfId="1797" xr:uid="{00000000-0005-0000-0000-000038090000}"/>
    <cellStyle name="40% - Accent1 16 2 2" xfId="5317" xr:uid="{00000000-0005-0000-0000-000039090000}"/>
    <cellStyle name="40% - Accent1 16 2_Exh G" xfId="2732" xr:uid="{00000000-0005-0000-0000-00003A090000}"/>
    <cellStyle name="40% - Accent1 16 3" xfId="4438" xr:uid="{00000000-0005-0000-0000-00003B090000}"/>
    <cellStyle name="40% - Accent1 16_Exh G" xfId="2731" xr:uid="{00000000-0005-0000-0000-00003C090000}"/>
    <cellStyle name="40% - Accent1 2" xfId="360" xr:uid="{00000000-0005-0000-0000-00003D090000}"/>
    <cellStyle name="40% - Accent1 2 2" xfId="361" xr:uid="{00000000-0005-0000-0000-00003E090000}"/>
    <cellStyle name="40% - Accent1 2 2 2" xfId="362" xr:uid="{00000000-0005-0000-0000-00003F090000}"/>
    <cellStyle name="40% - Accent1 2 2 2 2" xfId="1389" xr:uid="{00000000-0005-0000-0000-000040090000}"/>
    <cellStyle name="40% - Accent1 2 2 2 2 2" xfId="4918" xr:uid="{00000000-0005-0000-0000-000041090000}"/>
    <cellStyle name="40% - Accent1 2 2 2 2_Exh G" xfId="2736" xr:uid="{00000000-0005-0000-0000-000042090000}"/>
    <cellStyle name="40% - Accent1 2 2 2 3" xfId="4039" xr:uid="{00000000-0005-0000-0000-000043090000}"/>
    <cellStyle name="40% - Accent1 2 2 2_Exh G" xfId="2735" xr:uid="{00000000-0005-0000-0000-000044090000}"/>
    <cellStyle name="40% - Accent1 2 2 3" xfId="946" xr:uid="{00000000-0005-0000-0000-000045090000}"/>
    <cellStyle name="40% - Accent1 2 2 3 2" xfId="1869" xr:uid="{00000000-0005-0000-0000-000046090000}"/>
    <cellStyle name="40% - Accent1 2 2 3 2 2" xfId="5386" xr:uid="{00000000-0005-0000-0000-000047090000}"/>
    <cellStyle name="40% - Accent1 2 2 3 2_Exh G" xfId="2738" xr:uid="{00000000-0005-0000-0000-000048090000}"/>
    <cellStyle name="40% - Accent1 2 2 3 3" xfId="4507" xr:uid="{00000000-0005-0000-0000-000049090000}"/>
    <cellStyle name="40% - Accent1 2 2 3_Exh G" xfId="2737" xr:uid="{00000000-0005-0000-0000-00004A090000}"/>
    <cellStyle name="40% - Accent1 2 2 4" xfId="1388" xr:uid="{00000000-0005-0000-0000-00004B090000}"/>
    <cellStyle name="40% - Accent1 2 2 4 2" xfId="4917" xr:uid="{00000000-0005-0000-0000-00004C090000}"/>
    <cellStyle name="40% - Accent1 2 2 4_Exh G" xfId="2739" xr:uid="{00000000-0005-0000-0000-00004D090000}"/>
    <cellStyle name="40% - Accent1 2 2 5" xfId="4038" xr:uid="{00000000-0005-0000-0000-00004E090000}"/>
    <cellStyle name="40% - Accent1 2 2_Exh G" xfId="2734" xr:uid="{00000000-0005-0000-0000-00004F090000}"/>
    <cellStyle name="40% - Accent1 2 3" xfId="363" xr:uid="{00000000-0005-0000-0000-000050090000}"/>
    <cellStyle name="40% - Accent1 2 3 2" xfId="1390" xr:uid="{00000000-0005-0000-0000-000051090000}"/>
    <cellStyle name="40% - Accent1 2 3 2 2" xfId="4919" xr:uid="{00000000-0005-0000-0000-000052090000}"/>
    <cellStyle name="40% - Accent1 2 3 2_Exh G" xfId="2741" xr:uid="{00000000-0005-0000-0000-000053090000}"/>
    <cellStyle name="40% - Accent1 2 3 3" xfId="4040" xr:uid="{00000000-0005-0000-0000-000054090000}"/>
    <cellStyle name="40% - Accent1 2 3_Exh G" xfId="2740" xr:uid="{00000000-0005-0000-0000-000055090000}"/>
    <cellStyle name="40% - Accent1 2 4" xfId="945" xr:uid="{00000000-0005-0000-0000-000056090000}"/>
    <cellStyle name="40% - Accent1 2 4 2" xfId="1868" xr:uid="{00000000-0005-0000-0000-000057090000}"/>
    <cellStyle name="40% - Accent1 2 4 2 2" xfId="5385" xr:uid="{00000000-0005-0000-0000-000058090000}"/>
    <cellStyle name="40% - Accent1 2 4 2_Exh G" xfId="2743" xr:uid="{00000000-0005-0000-0000-000059090000}"/>
    <cellStyle name="40% - Accent1 2 4 3" xfId="4506" xr:uid="{00000000-0005-0000-0000-00005A090000}"/>
    <cellStyle name="40% - Accent1 2 4_Exh G" xfId="2742" xr:uid="{00000000-0005-0000-0000-00005B090000}"/>
    <cellStyle name="40% - Accent1 2 5" xfId="1387" xr:uid="{00000000-0005-0000-0000-00005C090000}"/>
    <cellStyle name="40% - Accent1 2 5 2" xfId="4916" xr:uid="{00000000-0005-0000-0000-00005D090000}"/>
    <cellStyle name="40% - Accent1 2 5_Exh G" xfId="2744" xr:uid="{00000000-0005-0000-0000-00005E090000}"/>
    <cellStyle name="40% - Accent1 2 6" xfId="4037" xr:uid="{00000000-0005-0000-0000-00005F090000}"/>
    <cellStyle name="40% - Accent1 2_Exh G" xfId="2733" xr:uid="{00000000-0005-0000-0000-000060090000}"/>
    <cellStyle name="40% - Accent1 3" xfId="364" xr:uid="{00000000-0005-0000-0000-000061090000}"/>
    <cellStyle name="40% - Accent1 3 2" xfId="365" xr:uid="{00000000-0005-0000-0000-000062090000}"/>
    <cellStyle name="40% - Accent1 3 2 2" xfId="366" xr:uid="{00000000-0005-0000-0000-000063090000}"/>
    <cellStyle name="40% - Accent1 3 2 2 2" xfId="1393" xr:uid="{00000000-0005-0000-0000-000064090000}"/>
    <cellStyle name="40% - Accent1 3 2 2 2 2" xfId="4922" xr:uid="{00000000-0005-0000-0000-000065090000}"/>
    <cellStyle name="40% - Accent1 3 2 2 2_Exh G" xfId="2748" xr:uid="{00000000-0005-0000-0000-000066090000}"/>
    <cellStyle name="40% - Accent1 3 2 2 3" xfId="4043" xr:uid="{00000000-0005-0000-0000-000067090000}"/>
    <cellStyle name="40% - Accent1 3 2 2_Exh G" xfId="2747" xr:uid="{00000000-0005-0000-0000-000068090000}"/>
    <cellStyle name="40% - Accent1 3 2 3" xfId="948" xr:uid="{00000000-0005-0000-0000-000069090000}"/>
    <cellStyle name="40% - Accent1 3 2 3 2" xfId="1871" xr:uid="{00000000-0005-0000-0000-00006A090000}"/>
    <cellStyle name="40% - Accent1 3 2 3 2 2" xfId="5388" xr:uid="{00000000-0005-0000-0000-00006B090000}"/>
    <cellStyle name="40% - Accent1 3 2 3 2_Exh G" xfId="2750" xr:uid="{00000000-0005-0000-0000-00006C090000}"/>
    <cellStyle name="40% - Accent1 3 2 3 3" xfId="4509" xr:uid="{00000000-0005-0000-0000-00006D090000}"/>
    <cellStyle name="40% - Accent1 3 2 3_Exh G" xfId="2749" xr:uid="{00000000-0005-0000-0000-00006E090000}"/>
    <cellStyle name="40% - Accent1 3 2 4" xfId="1392" xr:uid="{00000000-0005-0000-0000-00006F090000}"/>
    <cellStyle name="40% - Accent1 3 2 4 2" xfId="4921" xr:uid="{00000000-0005-0000-0000-000070090000}"/>
    <cellStyle name="40% - Accent1 3 2 4_Exh G" xfId="2751" xr:uid="{00000000-0005-0000-0000-000071090000}"/>
    <cellStyle name="40% - Accent1 3 2 5" xfId="4042" xr:uid="{00000000-0005-0000-0000-000072090000}"/>
    <cellStyle name="40% - Accent1 3 2_Exh G" xfId="2746" xr:uid="{00000000-0005-0000-0000-000073090000}"/>
    <cellStyle name="40% - Accent1 3 3" xfId="367" xr:uid="{00000000-0005-0000-0000-000074090000}"/>
    <cellStyle name="40% - Accent1 3 3 2" xfId="1394" xr:uid="{00000000-0005-0000-0000-000075090000}"/>
    <cellStyle name="40% - Accent1 3 3 2 2" xfId="4923" xr:uid="{00000000-0005-0000-0000-000076090000}"/>
    <cellStyle name="40% - Accent1 3 3 2_Exh G" xfId="2753" xr:uid="{00000000-0005-0000-0000-000077090000}"/>
    <cellStyle name="40% - Accent1 3 3 3" xfId="4044" xr:uid="{00000000-0005-0000-0000-000078090000}"/>
    <cellStyle name="40% - Accent1 3 3_Exh G" xfId="2752" xr:uid="{00000000-0005-0000-0000-000079090000}"/>
    <cellStyle name="40% - Accent1 3 4" xfId="947" xr:uid="{00000000-0005-0000-0000-00007A090000}"/>
    <cellStyle name="40% - Accent1 3 4 2" xfId="1870" xr:uid="{00000000-0005-0000-0000-00007B090000}"/>
    <cellStyle name="40% - Accent1 3 4 2 2" xfId="5387" xr:uid="{00000000-0005-0000-0000-00007C090000}"/>
    <cellStyle name="40% - Accent1 3 4 2_Exh G" xfId="2755" xr:uid="{00000000-0005-0000-0000-00007D090000}"/>
    <cellStyle name="40% - Accent1 3 4 3" xfId="4508" xr:uid="{00000000-0005-0000-0000-00007E090000}"/>
    <cellStyle name="40% - Accent1 3 4_Exh G" xfId="2754" xr:uid="{00000000-0005-0000-0000-00007F090000}"/>
    <cellStyle name="40% - Accent1 3 5" xfId="1391" xr:uid="{00000000-0005-0000-0000-000080090000}"/>
    <cellStyle name="40% - Accent1 3 5 2" xfId="4920" xr:uid="{00000000-0005-0000-0000-000081090000}"/>
    <cellStyle name="40% - Accent1 3 5_Exh G" xfId="2756" xr:uid="{00000000-0005-0000-0000-000082090000}"/>
    <cellStyle name="40% - Accent1 3 6" xfId="4041" xr:uid="{00000000-0005-0000-0000-000083090000}"/>
    <cellStyle name="40% - Accent1 3_Exh G" xfId="2745" xr:uid="{00000000-0005-0000-0000-000084090000}"/>
    <cellStyle name="40% - Accent1 4" xfId="368" xr:uid="{00000000-0005-0000-0000-000085090000}"/>
    <cellStyle name="40% - Accent1 4 2" xfId="369" xr:uid="{00000000-0005-0000-0000-000086090000}"/>
    <cellStyle name="40% - Accent1 4 2 2" xfId="370" xr:uid="{00000000-0005-0000-0000-000087090000}"/>
    <cellStyle name="40% - Accent1 4 2 2 2" xfId="1397" xr:uid="{00000000-0005-0000-0000-000088090000}"/>
    <cellStyle name="40% - Accent1 4 2 2 2 2" xfId="4926" xr:uid="{00000000-0005-0000-0000-000089090000}"/>
    <cellStyle name="40% - Accent1 4 2 2 2_Exh G" xfId="2760" xr:uid="{00000000-0005-0000-0000-00008A090000}"/>
    <cellStyle name="40% - Accent1 4 2 2 3" xfId="4047" xr:uid="{00000000-0005-0000-0000-00008B090000}"/>
    <cellStyle name="40% - Accent1 4 2 2_Exh G" xfId="2759" xr:uid="{00000000-0005-0000-0000-00008C090000}"/>
    <cellStyle name="40% - Accent1 4 2 3" xfId="950" xr:uid="{00000000-0005-0000-0000-00008D090000}"/>
    <cellStyle name="40% - Accent1 4 2 3 2" xfId="1873" xr:uid="{00000000-0005-0000-0000-00008E090000}"/>
    <cellStyle name="40% - Accent1 4 2 3 2 2" xfId="5390" xr:uid="{00000000-0005-0000-0000-00008F090000}"/>
    <cellStyle name="40% - Accent1 4 2 3 2_Exh G" xfId="2762" xr:uid="{00000000-0005-0000-0000-000090090000}"/>
    <cellStyle name="40% - Accent1 4 2 3 3" xfId="4511" xr:uid="{00000000-0005-0000-0000-000091090000}"/>
    <cellStyle name="40% - Accent1 4 2 3_Exh G" xfId="2761" xr:uid="{00000000-0005-0000-0000-000092090000}"/>
    <cellStyle name="40% - Accent1 4 2 4" xfId="1396" xr:uid="{00000000-0005-0000-0000-000093090000}"/>
    <cellStyle name="40% - Accent1 4 2 4 2" xfId="4925" xr:uid="{00000000-0005-0000-0000-000094090000}"/>
    <cellStyle name="40% - Accent1 4 2 4_Exh G" xfId="2763" xr:uid="{00000000-0005-0000-0000-000095090000}"/>
    <cellStyle name="40% - Accent1 4 2 5" xfId="4046" xr:uid="{00000000-0005-0000-0000-000096090000}"/>
    <cellStyle name="40% - Accent1 4 2_Exh G" xfId="2758" xr:uid="{00000000-0005-0000-0000-000097090000}"/>
    <cellStyle name="40% - Accent1 4 3" xfId="371" xr:uid="{00000000-0005-0000-0000-000098090000}"/>
    <cellStyle name="40% - Accent1 4 3 2" xfId="1398" xr:uid="{00000000-0005-0000-0000-000099090000}"/>
    <cellStyle name="40% - Accent1 4 3 2 2" xfId="4927" xr:uid="{00000000-0005-0000-0000-00009A090000}"/>
    <cellStyle name="40% - Accent1 4 3 2_Exh G" xfId="2765" xr:uid="{00000000-0005-0000-0000-00009B090000}"/>
    <cellStyle name="40% - Accent1 4 3 3" xfId="4048" xr:uid="{00000000-0005-0000-0000-00009C090000}"/>
    <cellStyle name="40% - Accent1 4 3_Exh G" xfId="2764" xr:uid="{00000000-0005-0000-0000-00009D090000}"/>
    <cellStyle name="40% - Accent1 4 4" xfId="949" xr:uid="{00000000-0005-0000-0000-00009E090000}"/>
    <cellStyle name="40% - Accent1 4 4 2" xfId="1872" xr:uid="{00000000-0005-0000-0000-00009F090000}"/>
    <cellStyle name="40% - Accent1 4 4 2 2" xfId="5389" xr:uid="{00000000-0005-0000-0000-0000A0090000}"/>
    <cellStyle name="40% - Accent1 4 4 2_Exh G" xfId="2767" xr:uid="{00000000-0005-0000-0000-0000A1090000}"/>
    <cellStyle name="40% - Accent1 4 4 3" xfId="4510" xr:uid="{00000000-0005-0000-0000-0000A2090000}"/>
    <cellStyle name="40% - Accent1 4 4_Exh G" xfId="2766" xr:uid="{00000000-0005-0000-0000-0000A3090000}"/>
    <cellStyle name="40% - Accent1 4 5" xfId="1395" xr:uid="{00000000-0005-0000-0000-0000A4090000}"/>
    <cellStyle name="40% - Accent1 4 5 2" xfId="4924" xr:uid="{00000000-0005-0000-0000-0000A5090000}"/>
    <cellStyle name="40% - Accent1 4 5_Exh G" xfId="2768" xr:uid="{00000000-0005-0000-0000-0000A6090000}"/>
    <cellStyle name="40% - Accent1 4 6" xfId="4045" xr:uid="{00000000-0005-0000-0000-0000A7090000}"/>
    <cellStyle name="40% - Accent1 4_Exh G" xfId="2757" xr:uid="{00000000-0005-0000-0000-0000A8090000}"/>
    <cellStyle name="40% - Accent1 5" xfId="372" xr:uid="{00000000-0005-0000-0000-0000A9090000}"/>
    <cellStyle name="40% - Accent1 5 2" xfId="373" xr:uid="{00000000-0005-0000-0000-0000AA090000}"/>
    <cellStyle name="40% - Accent1 5 2 2" xfId="374" xr:uid="{00000000-0005-0000-0000-0000AB090000}"/>
    <cellStyle name="40% - Accent1 5 2 2 2" xfId="1401" xr:uid="{00000000-0005-0000-0000-0000AC090000}"/>
    <cellStyle name="40% - Accent1 5 2 2 2 2" xfId="4930" xr:uid="{00000000-0005-0000-0000-0000AD090000}"/>
    <cellStyle name="40% - Accent1 5 2 2 2_Exh G" xfId="2772" xr:uid="{00000000-0005-0000-0000-0000AE090000}"/>
    <cellStyle name="40% - Accent1 5 2 2 3" xfId="4051" xr:uid="{00000000-0005-0000-0000-0000AF090000}"/>
    <cellStyle name="40% - Accent1 5 2 2_Exh G" xfId="2771" xr:uid="{00000000-0005-0000-0000-0000B0090000}"/>
    <cellStyle name="40% - Accent1 5 2 3" xfId="1400" xr:uid="{00000000-0005-0000-0000-0000B1090000}"/>
    <cellStyle name="40% - Accent1 5 2 3 2" xfId="4929" xr:uid="{00000000-0005-0000-0000-0000B2090000}"/>
    <cellStyle name="40% - Accent1 5 2 3_Exh G" xfId="2773" xr:uid="{00000000-0005-0000-0000-0000B3090000}"/>
    <cellStyle name="40% - Accent1 5 2 4" xfId="4050" xr:uid="{00000000-0005-0000-0000-0000B4090000}"/>
    <cellStyle name="40% - Accent1 5 2_Exh G" xfId="2770" xr:uid="{00000000-0005-0000-0000-0000B5090000}"/>
    <cellStyle name="40% - Accent1 5 3" xfId="375" xr:uid="{00000000-0005-0000-0000-0000B6090000}"/>
    <cellStyle name="40% - Accent1 5 3 2" xfId="1402" xr:uid="{00000000-0005-0000-0000-0000B7090000}"/>
    <cellStyle name="40% - Accent1 5 3 2 2" xfId="4931" xr:uid="{00000000-0005-0000-0000-0000B8090000}"/>
    <cellStyle name="40% - Accent1 5 3 2_Exh G" xfId="2775" xr:uid="{00000000-0005-0000-0000-0000B9090000}"/>
    <cellStyle name="40% - Accent1 5 3 3" xfId="4052" xr:uid="{00000000-0005-0000-0000-0000BA090000}"/>
    <cellStyle name="40% - Accent1 5 3_Exh G" xfId="2774" xr:uid="{00000000-0005-0000-0000-0000BB090000}"/>
    <cellStyle name="40% - Accent1 5 4" xfId="951" xr:uid="{00000000-0005-0000-0000-0000BC090000}"/>
    <cellStyle name="40% - Accent1 5 5" xfId="1399" xr:uid="{00000000-0005-0000-0000-0000BD090000}"/>
    <cellStyle name="40% - Accent1 5 5 2" xfId="4928" xr:uid="{00000000-0005-0000-0000-0000BE090000}"/>
    <cellStyle name="40% - Accent1 5 5_Exh G" xfId="2776" xr:uid="{00000000-0005-0000-0000-0000BF090000}"/>
    <cellStyle name="40% - Accent1 5 6" xfId="4049" xr:uid="{00000000-0005-0000-0000-0000C0090000}"/>
    <cellStyle name="40% - Accent1 5_Exh G" xfId="2769" xr:uid="{00000000-0005-0000-0000-0000C1090000}"/>
    <cellStyle name="40% - Accent1 6" xfId="376" xr:uid="{00000000-0005-0000-0000-0000C2090000}"/>
    <cellStyle name="40% - Accent1 6 2" xfId="377" xr:uid="{00000000-0005-0000-0000-0000C3090000}"/>
    <cellStyle name="40% - Accent1 6 2 2" xfId="378" xr:uid="{00000000-0005-0000-0000-0000C4090000}"/>
    <cellStyle name="40% - Accent1 6 2 2 2" xfId="1405" xr:uid="{00000000-0005-0000-0000-0000C5090000}"/>
    <cellStyle name="40% - Accent1 6 2 2 2 2" xfId="4934" xr:uid="{00000000-0005-0000-0000-0000C6090000}"/>
    <cellStyle name="40% - Accent1 6 2 2 2_Exh G" xfId="2780" xr:uid="{00000000-0005-0000-0000-0000C7090000}"/>
    <cellStyle name="40% - Accent1 6 2 2 3" xfId="4055" xr:uid="{00000000-0005-0000-0000-0000C8090000}"/>
    <cellStyle name="40% - Accent1 6 2 2_Exh G" xfId="2779" xr:uid="{00000000-0005-0000-0000-0000C9090000}"/>
    <cellStyle name="40% - Accent1 6 2 3" xfId="1404" xr:uid="{00000000-0005-0000-0000-0000CA090000}"/>
    <cellStyle name="40% - Accent1 6 2 3 2" xfId="4933" xr:uid="{00000000-0005-0000-0000-0000CB090000}"/>
    <cellStyle name="40% - Accent1 6 2 3_Exh G" xfId="2781" xr:uid="{00000000-0005-0000-0000-0000CC090000}"/>
    <cellStyle name="40% - Accent1 6 2 4" xfId="4054" xr:uid="{00000000-0005-0000-0000-0000CD090000}"/>
    <cellStyle name="40% - Accent1 6 2_Exh G" xfId="2778" xr:uid="{00000000-0005-0000-0000-0000CE090000}"/>
    <cellStyle name="40% - Accent1 6 3" xfId="379" xr:uid="{00000000-0005-0000-0000-0000CF090000}"/>
    <cellStyle name="40% - Accent1 6 3 2" xfId="1406" xr:uid="{00000000-0005-0000-0000-0000D0090000}"/>
    <cellStyle name="40% - Accent1 6 3 2 2" xfId="4935" xr:uid="{00000000-0005-0000-0000-0000D1090000}"/>
    <cellStyle name="40% - Accent1 6 3 2_Exh G" xfId="2783" xr:uid="{00000000-0005-0000-0000-0000D2090000}"/>
    <cellStyle name="40% - Accent1 6 3 3" xfId="4056" xr:uid="{00000000-0005-0000-0000-0000D3090000}"/>
    <cellStyle name="40% - Accent1 6 3_Exh G" xfId="2782" xr:uid="{00000000-0005-0000-0000-0000D4090000}"/>
    <cellStyle name="40% - Accent1 6 4" xfId="952" xr:uid="{00000000-0005-0000-0000-0000D5090000}"/>
    <cellStyle name="40% - Accent1 6 4 2" xfId="1874" xr:uid="{00000000-0005-0000-0000-0000D6090000}"/>
    <cellStyle name="40% - Accent1 6 4 2 2" xfId="5391" xr:uid="{00000000-0005-0000-0000-0000D7090000}"/>
    <cellStyle name="40% - Accent1 6 4 2_Exh G" xfId="2785" xr:uid="{00000000-0005-0000-0000-0000D8090000}"/>
    <cellStyle name="40% - Accent1 6 4 3" xfId="4512" xr:uid="{00000000-0005-0000-0000-0000D9090000}"/>
    <cellStyle name="40% - Accent1 6 4_Exh G" xfId="2784" xr:uid="{00000000-0005-0000-0000-0000DA090000}"/>
    <cellStyle name="40% - Accent1 6 5" xfId="1403" xr:uid="{00000000-0005-0000-0000-0000DB090000}"/>
    <cellStyle name="40% - Accent1 6 5 2" xfId="4932" xr:uid="{00000000-0005-0000-0000-0000DC090000}"/>
    <cellStyle name="40% - Accent1 6 5_Exh G" xfId="2786" xr:uid="{00000000-0005-0000-0000-0000DD090000}"/>
    <cellStyle name="40% - Accent1 6 6" xfId="4053" xr:uid="{00000000-0005-0000-0000-0000DE090000}"/>
    <cellStyle name="40% - Accent1 6_Exh G" xfId="2777" xr:uid="{00000000-0005-0000-0000-0000DF090000}"/>
    <cellStyle name="40% - Accent1 7" xfId="380" xr:uid="{00000000-0005-0000-0000-0000E0090000}"/>
    <cellStyle name="40% - Accent1 7 2" xfId="381" xr:uid="{00000000-0005-0000-0000-0000E1090000}"/>
    <cellStyle name="40% - Accent1 7 2 2" xfId="382" xr:uid="{00000000-0005-0000-0000-0000E2090000}"/>
    <cellStyle name="40% - Accent1 7 2 2 2" xfId="1409" xr:uid="{00000000-0005-0000-0000-0000E3090000}"/>
    <cellStyle name="40% - Accent1 7 2 2 2 2" xfId="4938" xr:uid="{00000000-0005-0000-0000-0000E4090000}"/>
    <cellStyle name="40% - Accent1 7 2 2 2_Exh G" xfId="2790" xr:uid="{00000000-0005-0000-0000-0000E5090000}"/>
    <cellStyle name="40% - Accent1 7 2 2 3" xfId="4059" xr:uid="{00000000-0005-0000-0000-0000E6090000}"/>
    <cellStyle name="40% - Accent1 7 2 2_Exh G" xfId="2789" xr:uid="{00000000-0005-0000-0000-0000E7090000}"/>
    <cellStyle name="40% - Accent1 7 2 3" xfId="1408" xr:uid="{00000000-0005-0000-0000-0000E8090000}"/>
    <cellStyle name="40% - Accent1 7 2 3 2" xfId="4937" xr:uid="{00000000-0005-0000-0000-0000E9090000}"/>
    <cellStyle name="40% - Accent1 7 2 3_Exh G" xfId="2791" xr:uid="{00000000-0005-0000-0000-0000EA090000}"/>
    <cellStyle name="40% - Accent1 7 2 4" xfId="4058" xr:uid="{00000000-0005-0000-0000-0000EB090000}"/>
    <cellStyle name="40% - Accent1 7 2_Exh G" xfId="2788" xr:uid="{00000000-0005-0000-0000-0000EC090000}"/>
    <cellStyle name="40% - Accent1 7 3" xfId="383" xr:uid="{00000000-0005-0000-0000-0000ED090000}"/>
    <cellStyle name="40% - Accent1 7 3 2" xfId="1410" xr:uid="{00000000-0005-0000-0000-0000EE090000}"/>
    <cellStyle name="40% - Accent1 7 3 2 2" xfId="4939" xr:uid="{00000000-0005-0000-0000-0000EF090000}"/>
    <cellStyle name="40% - Accent1 7 3 2_Exh G" xfId="2793" xr:uid="{00000000-0005-0000-0000-0000F0090000}"/>
    <cellStyle name="40% - Accent1 7 3 3" xfId="4060" xr:uid="{00000000-0005-0000-0000-0000F1090000}"/>
    <cellStyle name="40% - Accent1 7 3_Exh G" xfId="2792" xr:uid="{00000000-0005-0000-0000-0000F2090000}"/>
    <cellStyle name="40% - Accent1 7 4" xfId="953" xr:uid="{00000000-0005-0000-0000-0000F3090000}"/>
    <cellStyle name="40% - Accent1 7 4 2" xfId="1875" xr:uid="{00000000-0005-0000-0000-0000F4090000}"/>
    <cellStyle name="40% - Accent1 7 4 2 2" xfId="5392" xr:uid="{00000000-0005-0000-0000-0000F5090000}"/>
    <cellStyle name="40% - Accent1 7 4 2_Exh G" xfId="2795" xr:uid="{00000000-0005-0000-0000-0000F6090000}"/>
    <cellStyle name="40% - Accent1 7 4 3" xfId="4513" xr:uid="{00000000-0005-0000-0000-0000F7090000}"/>
    <cellStyle name="40% - Accent1 7 4_Exh G" xfId="2794" xr:uid="{00000000-0005-0000-0000-0000F8090000}"/>
    <cellStyle name="40% - Accent1 7 5" xfId="1407" xr:uid="{00000000-0005-0000-0000-0000F9090000}"/>
    <cellStyle name="40% - Accent1 7 5 2" xfId="4936" xr:uid="{00000000-0005-0000-0000-0000FA090000}"/>
    <cellStyle name="40% - Accent1 7 5_Exh G" xfId="2796" xr:uid="{00000000-0005-0000-0000-0000FB090000}"/>
    <cellStyle name="40% - Accent1 7 6" xfId="4057" xr:uid="{00000000-0005-0000-0000-0000FC090000}"/>
    <cellStyle name="40% - Accent1 7_Exh G" xfId="2787" xr:uid="{00000000-0005-0000-0000-0000FD090000}"/>
    <cellStyle name="40% - Accent1 8" xfId="384" xr:uid="{00000000-0005-0000-0000-0000FE090000}"/>
    <cellStyle name="40% - Accent1 8 2" xfId="385" xr:uid="{00000000-0005-0000-0000-0000FF090000}"/>
    <cellStyle name="40% - Accent1 8 2 2" xfId="386" xr:uid="{00000000-0005-0000-0000-0000000A0000}"/>
    <cellStyle name="40% - Accent1 8 2 2 2" xfId="1413" xr:uid="{00000000-0005-0000-0000-0000010A0000}"/>
    <cellStyle name="40% - Accent1 8 2 2 2 2" xfId="4942" xr:uid="{00000000-0005-0000-0000-0000020A0000}"/>
    <cellStyle name="40% - Accent1 8 2 2 2_Exh G" xfId="2800" xr:uid="{00000000-0005-0000-0000-0000030A0000}"/>
    <cellStyle name="40% - Accent1 8 2 2 3" xfId="4063" xr:uid="{00000000-0005-0000-0000-0000040A0000}"/>
    <cellStyle name="40% - Accent1 8 2 2_Exh G" xfId="2799" xr:uid="{00000000-0005-0000-0000-0000050A0000}"/>
    <cellStyle name="40% - Accent1 8 2 3" xfId="1412" xr:uid="{00000000-0005-0000-0000-0000060A0000}"/>
    <cellStyle name="40% - Accent1 8 2 3 2" xfId="4941" xr:uid="{00000000-0005-0000-0000-0000070A0000}"/>
    <cellStyle name="40% - Accent1 8 2 3_Exh G" xfId="2801" xr:uid="{00000000-0005-0000-0000-0000080A0000}"/>
    <cellStyle name="40% - Accent1 8 2 4" xfId="4062" xr:uid="{00000000-0005-0000-0000-0000090A0000}"/>
    <cellStyle name="40% - Accent1 8 2_Exh G" xfId="2798" xr:uid="{00000000-0005-0000-0000-00000A0A0000}"/>
    <cellStyle name="40% - Accent1 8 3" xfId="387" xr:uid="{00000000-0005-0000-0000-00000B0A0000}"/>
    <cellStyle name="40% - Accent1 8 3 2" xfId="1414" xr:uid="{00000000-0005-0000-0000-00000C0A0000}"/>
    <cellStyle name="40% - Accent1 8 3 2 2" xfId="4943" xr:uid="{00000000-0005-0000-0000-00000D0A0000}"/>
    <cellStyle name="40% - Accent1 8 3 2_Exh G" xfId="2803" xr:uid="{00000000-0005-0000-0000-00000E0A0000}"/>
    <cellStyle name="40% - Accent1 8 3 3" xfId="4064" xr:uid="{00000000-0005-0000-0000-00000F0A0000}"/>
    <cellStyle name="40% - Accent1 8 3_Exh G" xfId="2802" xr:uid="{00000000-0005-0000-0000-0000100A0000}"/>
    <cellStyle name="40% - Accent1 8 4" xfId="954" xr:uid="{00000000-0005-0000-0000-0000110A0000}"/>
    <cellStyle name="40% - Accent1 8 4 2" xfId="1876" xr:uid="{00000000-0005-0000-0000-0000120A0000}"/>
    <cellStyle name="40% - Accent1 8 4 2 2" xfId="5393" xr:uid="{00000000-0005-0000-0000-0000130A0000}"/>
    <cellStyle name="40% - Accent1 8 4 2_Exh G" xfId="2805" xr:uid="{00000000-0005-0000-0000-0000140A0000}"/>
    <cellStyle name="40% - Accent1 8 4 3" xfId="4514" xr:uid="{00000000-0005-0000-0000-0000150A0000}"/>
    <cellStyle name="40% - Accent1 8 4_Exh G" xfId="2804" xr:uid="{00000000-0005-0000-0000-0000160A0000}"/>
    <cellStyle name="40% - Accent1 8 5" xfId="1411" xr:uid="{00000000-0005-0000-0000-0000170A0000}"/>
    <cellStyle name="40% - Accent1 8 5 2" xfId="4940" xr:uid="{00000000-0005-0000-0000-0000180A0000}"/>
    <cellStyle name="40% - Accent1 8 5_Exh G" xfId="2806" xr:uid="{00000000-0005-0000-0000-0000190A0000}"/>
    <cellStyle name="40% - Accent1 8 6" xfId="4061" xr:uid="{00000000-0005-0000-0000-00001A0A0000}"/>
    <cellStyle name="40% - Accent1 8_Exh G" xfId="2797" xr:uid="{00000000-0005-0000-0000-00001B0A0000}"/>
    <cellStyle name="40% - Accent1 9" xfId="388" xr:uid="{00000000-0005-0000-0000-00001C0A0000}"/>
    <cellStyle name="40% - Accent1 9 2" xfId="389" xr:uid="{00000000-0005-0000-0000-00001D0A0000}"/>
    <cellStyle name="40% - Accent1 9 2 2" xfId="390" xr:uid="{00000000-0005-0000-0000-00001E0A0000}"/>
    <cellStyle name="40% - Accent1 9 2 2 2" xfId="1417" xr:uid="{00000000-0005-0000-0000-00001F0A0000}"/>
    <cellStyle name="40% - Accent1 9 2 2 2 2" xfId="4946" xr:uid="{00000000-0005-0000-0000-0000200A0000}"/>
    <cellStyle name="40% - Accent1 9 2 2 2_Exh G" xfId="2810" xr:uid="{00000000-0005-0000-0000-0000210A0000}"/>
    <cellStyle name="40% - Accent1 9 2 2 3" xfId="4067" xr:uid="{00000000-0005-0000-0000-0000220A0000}"/>
    <cellStyle name="40% - Accent1 9 2 2_Exh G" xfId="2809" xr:uid="{00000000-0005-0000-0000-0000230A0000}"/>
    <cellStyle name="40% - Accent1 9 2 3" xfId="1416" xr:uid="{00000000-0005-0000-0000-0000240A0000}"/>
    <cellStyle name="40% - Accent1 9 2 3 2" xfId="4945" xr:uid="{00000000-0005-0000-0000-0000250A0000}"/>
    <cellStyle name="40% - Accent1 9 2 3_Exh G" xfId="2811" xr:uid="{00000000-0005-0000-0000-0000260A0000}"/>
    <cellStyle name="40% - Accent1 9 2 4" xfId="4066" xr:uid="{00000000-0005-0000-0000-0000270A0000}"/>
    <cellStyle name="40% - Accent1 9 2_Exh G" xfId="2808" xr:uid="{00000000-0005-0000-0000-0000280A0000}"/>
    <cellStyle name="40% - Accent1 9 3" xfId="391" xr:uid="{00000000-0005-0000-0000-0000290A0000}"/>
    <cellStyle name="40% - Accent1 9 3 2" xfId="1418" xr:uid="{00000000-0005-0000-0000-00002A0A0000}"/>
    <cellStyle name="40% - Accent1 9 3 2 2" xfId="4947" xr:uid="{00000000-0005-0000-0000-00002B0A0000}"/>
    <cellStyle name="40% - Accent1 9 3 2_Exh G" xfId="2813" xr:uid="{00000000-0005-0000-0000-00002C0A0000}"/>
    <cellStyle name="40% - Accent1 9 3 3" xfId="4068" xr:uid="{00000000-0005-0000-0000-00002D0A0000}"/>
    <cellStyle name="40% - Accent1 9 3_Exh G" xfId="2812" xr:uid="{00000000-0005-0000-0000-00002E0A0000}"/>
    <cellStyle name="40% - Accent1 9 4" xfId="955" xr:uid="{00000000-0005-0000-0000-00002F0A0000}"/>
    <cellStyle name="40% - Accent1 9 4 2" xfId="1877" xr:uid="{00000000-0005-0000-0000-0000300A0000}"/>
    <cellStyle name="40% - Accent1 9 4 2 2" xfId="5394" xr:uid="{00000000-0005-0000-0000-0000310A0000}"/>
    <cellStyle name="40% - Accent1 9 4 2_Exh G" xfId="2815" xr:uid="{00000000-0005-0000-0000-0000320A0000}"/>
    <cellStyle name="40% - Accent1 9 4 3" xfId="4515" xr:uid="{00000000-0005-0000-0000-0000330A0000}"/>
    <cellStyle name="40% - Accent1 9 4_Exh G" xfId="2814" xr:uid="{00000000-0005-0000-0000-0000340A0000}"/>
    <cellStyle name="40% - Accent1 9 5" xfId="1415" xr:uid="{00000000-0005-0000-0000-0000350A0000}"/>
    <cellStyle name="40% - Accent1 9 5 2" xfId="4944" xr:uid="{00000000-0005-0000-0000-0000360A0000}"/>
    <cellStyle name="40% - Accent1 9 5_Exh G" xfId="2816" xr:uid="{00000000-0005-0000-0000-0000370A0000}"/>
    <cellStyle name="40% - Accent1 9 6" xfId="4065" xr:uid="{00000000-0005-0000-0000-0000380A0000}"/>
    <cellStyle name="40% - Accent1 9_Exh G" xfId="2807" xr:uid="{00000000-0005-0000-0000-0000390A0000}"/>
    <cellStyle name="40% - Accent2 10" xfId="392" xr:uid="{00000000-0005-0000-0000-00003A0A0000}"/>
    <cellStyle name="40% - Accent2 10 2" xfId="393" xr:uid="{00000000-0005-0000-0000-00003B0A0000}"/>
    <cellStyle name="40% - Accent2 10 2 2" xfId="394" xr:uid="{00000000-0005-0000-0000-00003C0A0000}"/>
    <cellStyle name="40% - Accent2 10 2 2 2" xfId="1421" xr:uid="{00000000-0005-0000-0000-00003D0A0000}"/>
    <cellStyle name="40% - Accent2 10 2 2 2 2" xfId="4950" xr:uid="{00000000-0005-0000-0000-00003E0A0000}"/>
    <cellStyle name="40% - Accent2 10 2 2 2_Exh G" xfId="2820" xr:uid="{00000000-0005-0000-0000-00003F0A0000}"/>
    <cellStyle name="40% - Accent2 10 2 2 3" xfId="4071" xr:uid="{00000000-0005-0000-0000-0000400A0000}"/>
    <cellStyle name="40% - Accent2 10 2 2_Exh G" xfId="2819" xr:uid="{00000000-0005-0000-0000-0000410A0000}"/>
    <cellStyle name="40% - Accent2 10 2 3" xfId="1420" xr:uid="{00000000-0005-0000-0000-0000420A0000}"/>
    <cellStyle name="40% - Accent2 10 2 3 2" xfId="4949" xr:uid="{00000000-0005-0000-0000-0000430A0000}"/>
    <cellStyle name="40% - Accent2 10 2 3_Exh G" xfId="2821" xr:uid="{00000000-0005-0000-0000-0000440A0000}"/>
    <cellStyle name="40% - Accent2 10 2 4" xfId="4070" xr:uid="{00000000-0005-0000-0000-0000450A0000}"/>
    <cellStyle name="40% - Accent2 10 2_Exh G" xfId="2818" xr:uid="{00000000-0005-0000-0000-0000460A0000}"/>
    <cellStyle name="40% - Accent2 10 3" xfId="395" xr:uid="{00000000-0005-0000-0000-0000470A0000}"/>
    <cellStyle name="40% - Accent2 10 3 2" xfId="1422" xr:uid="{00000000-0005-0000-0000-0000480A0000}"/>
    <cellStyle name="40% - Accent2 10 3 2 2" xfId="4951" xr:uid="{00000000-0005-0000-0000-0000490A0000}"/>
    <cellStyle name="40% - Accent2 10 3 2_Exh G" xfId="2823" xr:uid="{00000000-0005-0000-0000-00004A0A0000}"/>
    <cellStyle name="40% - Accent2 10 3 3" xfId="4072" xr:uid="{00000000-0005-0000-0000-00004B0A0000}"/>
    <cellStyle name="40% - Accent2 10 3_Exh G" xfId="2822" xr:uid="{00000000-0005-0000-0000-00004C0A0000}"/>
    <cellStyle name="40% - Accent2 10 4" xfId="956" xr:uid="{00000000-0005-0000-0000-00004D0A0000}"/>
    <cellStyle name="40% - Accent2 10 5" xfId="1419" xr:uid="{00000000-0005-0000-0000-00004E0A0000}"/>
    <cellStyle name="40% - Accent2 10 5 2" xfId="4948" xr:uid="{00000000-0005-0000-0000-00004F0A0000}"/>
    <cellStyle name="40% - Accent2 10 5_Exh G" xfId="2824" xr:uid="{00000000-0005-0000-0000-0000500A0000}"/>
    <cellStyle name="40% - Accent2 10 6" xfId="4069" xr:uid="{00000000-0005-0000-0000-0000510A0000}"/>
    <cellStyle name="40% - Accent2 10_Exh G" xfId="2817" xr:uid="{00000000-0005-0000-0000-0000520A0000}"/>
    <cellStyle name="40% - Accent2 11" xfId="396" xr:uid="{00000000-0005-0000-0000-0000530A0000}"/>
    <cellStyle name="40% - Accent2 11 2" xfId="397" xr:uid="{00000000-0005-0000-0000-0000540A0000}"/>
    <cellStyle name="40% - Accent2 11 2 2" xfId="398" xr:uid="{00000000-0005-0000-0000-0000550A0000}"/>
    <cellStyle name="40% - Accent2 11 2 2 2" xfId="1425" xr:uid="{00000000-0005-0000-0000-0000560A0000}"/>
    <cellStyle name="40% - Accent2 11 2 2 2 2" xfId="4954" xr:uid="{00000000-0005-0000-0000-0000570A0000}"/>
    <cellStyle name="40% - Accent2 11 2 2 2_Exh G" xfId="2828" xr:uid="{00000000-0005-0000-0000-0000580A0000}"/>
    <cellStyle name="40% - Accent2 11 2 2 3" xfId="4075" xr:uid="{00000000-0005-0000-0000-0000590A0000}"/>
    <cellStyle name="40% - Accent2 11 2 2_Exh G" xfId="2827" xr:uid="{00000000-0005-0000-0000-00005A0A0000}"/>
    <cellStyle name="40% - Accent2 11 2 3" xfId="1424" xr:uid="{00000000-0005-0000-0000-00005B0A0000}"/>
    <cellStyle name="40% - Accent2 11 2 3 2" xfId="4953" xr:uid="{00000000-0005-0000-0000-00005C0A0000}"/>
    <cellStyle name="40% - Accent2 11 2 3_Exh G" xfId="2829" xr:uid="{00000000-0005-0000-0000-00005D0A0000}"/>
    <cellStyle name="40% - Accent2 11 2 4" xfId="4074" xr:uid="{00000000-0005-0000-0000-00005E0A0000}"/>
    <cellStyle name="40% - Accent2 11 2_Exh G" xfId="2826" xr:uid="{00000000-0005-0000-0000-00005F0A0000}"/>
    <cellStyle name="40% - Accent2 11 3" xfId="399" xr:uid="{00000000-0005-0000-0000-0000600A0000}"/>
    <cellStyle name="40% - Accent2 11 3 2" xfId="1426" xr:uid="{00000000-0005-0000-0000-0000610A0000}"/>
    <cellStyle name="40% - Accent2 11 3 2 2" xfId="4955" xr:uid="{00000000-0005-0000-0000-0000620A0000}"/>
    <cellStyle name="40% - Accent2 11 3 2_Exh G" xfId="2831" xr:uid="{00000000-0005-0000-0000-0000630A0000}"/>
    <cellStyle name="40% - Accent2 11 3 3" xfId="4076" xr:uid="{00000000-0005-0000-0000-0000640A0000}"/>
    <cellStyle name="40% - Accent2 11 3_Exh G" xfId="2830" xr:uid="{00000000-0005-0000-0000-0000650A0000}"/>
    <cellStyle name="40% - Accent2 11 4" xfId="1423" xr:uid="{00000000-0005-0000-0000-0000660A0000}"/>
    <cellStyle name="40% - Accent2 11 4 2" xfId="4952" xr:uid="{00000000-0005-0000-0000-0000670A0000}"/>
    <cellStyle name="40% - Accent2 11 4_Exh G" xfId="2832" xr:uid="{00000000-0005-0000-0000-0000680A0000}"/>
    <cellStyle name="40% - Accent2 11 5" xfId="4073" xr:uid="{00000000-0005-0000-0000-0000690A0000}"/>
    <cellStyle name="40% - Accent2 11_Exh G" xfId="2825" xr:uid="{00000000-0005-0000-0000-00006A0A0000}"/>
    <cellStyle name="40% - Accent2 12" xfId="400" xr:uid="{00000000-0005-0000-0000-00006B0A0000}"/>
    <cellStyle name="40% - Accent2 12 2" xfId="401" xr:uid="{00000000-0005-0000-0000-00006C0A0000}"/>
    <cellStyle name="40% - Accent2 12 2 2" xfId="402" xr:uid="{00000000-0005-0000-0000-00006D0A0000}"/>
    <cellStyle name="40% - Accent2 12 2 2 2" xfId="1429" xr:uid="{00000000-0005-0000-0000-00006E0A0000}"/>
    <cellStyle name="40% - Accent2 12 2 2 2 2" xfId="4958" xr:uid="{00000000-0005-0000-0000-00006F0A0000}"/>
    <cellStyle name="40% - Accent2 12 2 2 2_Exh G" xfId="2836" xr:uid="{00000000-0005-0000-0000-0000700A0000}"/>
    <cellStyle name="40% - Accent2 12 2 2 3" xfId="4079" xr:uid="{00000000-0005-0000-0000-0000710A0000}"/>
    <cellStyle name="40% - Accent2 12 2 2_Exh G" xfId="2835" xr:uid="{00000000-0005-0000-0000-0000720A0000}"/>
    <cellStyle name="40% - Accent2 12 2 3" xfId="1428" xr:uid="{00000000-0005-0000-0000-0000730A0000}"/>
    <cellStyle name="40% - Accent2 12 2 3 2" xfId="4957" xr:uid="{00000000-0005-0000-0000-0000740A0000}"/>
    <cellStyle name="40% - Accent2 12 2 3_Exh G" xfId="2837" xr:uid="{00000000-0005-0000-0000-0000750A0000}"/>
    <cellStyle name="40% - Accent2 12 2 4" xfId="4078" xr:uid="{00000000-0005-0000-0000-0000760A0000}"/>
    <cellStyle name="40% - Accent2 12 2_Exh G" xfId="2834" xr:uid="{00000000-0005-0000-0000-0000770A0000}"/>
    <cellStyle name="40% - Accent2 12 3" xfId="403" xr:uid="{00000000-0005-0000-0000-0000780A0000}"/>
    <cellStyle name="40% - Accent2 12 3 2" xfId="1430" xr:uid="{00000000-0005-0000-0000-0000790A0000}"/>
    <cellStyle name="40% - Accent2 12 3 2 2" xfId="4959" xr:uid="{00000000-0005-0000-0000-00007A0A0000}"/>
    <cellStyle name="40% - Accent2 12 3 2_Exh G" xfId="2839" xr:uid="{00000000-0005-0000-0000-00007B0A0000}"/>
    <cellStyle name="40% - Accent2 12 3 3" xfId="4080" xr:uid="{00000000-0005-0000-0000-00007C0A0000}"/>
    <cellStyle name="40% - Accent2 12 3_Exh G" xfId="2838" xr:uid="{00000000-0005-0000-0000-00007D0A0000}"/>
    <cellStyle name="40% - Accent2 12 4" xfId="1427" xr:uid="{00000000-0005-0000-0000-00007E0A0000}"/>
    <cellStyle name="40% - Accent2 12 4 2" xfId="4956" xr:uid="{00000000-0005-0000-0000-00007F0A0000}"/>
    <cellStyle name="40% - Accent2 12 4_Exh G" xfId="2840" xr:uid="{00000000-0005-0000-0000-0000800A0000}"/>
    <cellStyle name="40% - Accent2 12 5" xfId="4077" xr:uid="{00000000-0005-0000-0000-0000810A0000}"/>
    <cellStyle name="40% - Accent2 12_Exh G" xfId="2833" xr:uid="{00000000-0005-0000-0000-0000820A0000}"/>
    <cellStyle name="40% - Accent2 13" xfId="404" xr:uid="{00000000-0005-0000-0000-0000830A0000}"/>
    <cellStyle name="40% - Accent2 13 2" xfId="405" xr:uid="{00000000-0005-0000-0000-0000840A0000}"/>
    <cellStyle name="40% - Accent2 13 2 2" xfId="406" xr:uid="{00000000-0005-0000-0000-0000850A0000}"/>
    <cellStyle name="40% - Accent2 13 2 2 2" xfId="1433" xr:uid="{00000000-0005-0000-0000-0000860A0000}"/>
    <cellStyle name="40% - Accent2 13 2 2 2 2" xfId="4962" xr:uid="{00000000-0005-0000-0000-0000870A0000}"/>
    <cellStyle name="40% - Accent2 13 2 2 2_Exh G" xfId="2844" xr:uid="{00000000-0005-0000-0000-0000880A0000}"/>
    <cellStyle name="40% - Accent2 13 2 2 3" xfId="4083" xr:uid="{00000000-0005-0000-0000-0000890A0000}"/>
    <cellStyle name="40% - Accent2 13 2 2_Exh G" xfId="2843" xr:uid="{00000000-0005-0000-0000-00008A0A0000}"/>
    <cellStyle name="40% - Accent2 13 2 3" xfId="1432" xr:uid="{00000000-0005-0000-0000-00008B0A0000}"/>
    <cellStyle name="40% - Accent2 13 2 3 2" xfId="4961" xr:uid="{00000000-0005-0000-0000-00008C0A0000}"/>
    <cellStyle name="40% - Accent2 13 2 3_Exh G" xfId="2845" xr:uid="{00000000-0005-0000-0000-00008D0A0000}"/>
    <cellStyle name="40% - Accent2 13 2 4" xfId="4082" xr:uid="{00000000-0005-0000-0000-00008E0A0000}"/>
    <cellStyle name="40% - Accent2 13 2_Exh G" xfId="2842" xr:uid="{00000000-0005-0000-0000-00008F0A0000}"/>
    <cellStyle name="40% - Accent2 13 3" xfId="407" xr:uid="{00000000-0005-0000-0000-0000900A0000}"/>
    <cellStyle name="40% - Accent2 13 3 2" xfId="1434" xr:uid="{00000000-0005-0000-0000-0000910A0000}"/>
    <cellStyle name="40% - Accent2 13 3 2 2" xfId="4963" xr:uid="{00000000-0005-0000-0000-0000920A0000}"/>
    <cellStyle name="40% - Accent2 13 3 2_Exh G" xfId="2847" xr:uid="{00000000-0005-0000-0000-0000930A0000}"/>
    <cellStyle name="40% - Accent2 13 3 3" xfId="4084" xr:uid="{00000000-0005-0000-0000-0000940A0000}"/>
    <cellStyle name="40% - Accent2 13 3_Exh G" xfId="2846" xr:uid="{00000000-0005-0000-0000-0000950A0000}"/>
    <cellStyle name="40% - Accent2 13 4" xfId="1431" xr:uid="{00000000-0005-0000-0000-0000960A0000}"/>
    <cellStyle name="40% - Accent2 13 4 2" xfId="4960" xr:uid="{00000000-0005-0000-0000-0000970A0000}"/>
    <cellStyle name="40% - Accent2 13 4_Exh G" xfId="2848" xr:uid="{00000000-0005-0000-0000-0000980A0000}"/>
    <cellStyle name="40% - Accent2 13 5" xfId="4081" xr:uid="{00000000-0005-0000-0000-0000990A0000}"/>
    <cellStyle name="40% - Accent2 13_Exh G" xfId="2841" xr:uid="{00000000-0005-0000-0000-00009A0A0000}"/>
    <cellStyle name="40% - Accent2 14" xfId="408" xr:uid="{00000000-0005-0000-0000-00009B0A0000}"/>
    <cellStyle name="40% - Accent2 14 2" xfId="409" xr:uid="{00000000-0005-0000-0000-00009C0A0000}"/>
    <cellStyle name="40% - Accent2 14 2 2" xfId="1436" xr:uid="{00000000-0005-0000-0000-00009D0A0000}"/>
    <cellStyle name="40% - Accent2 14 2 2 2" xfId="4965" xr:uid="{00000000-0005-0000-0000-00009E0A0000}"/>
    <cellStyle name="40% - Accent2 14 2 2_Exh G" xfId="2851" xr:uid="{00000000-0005-0000-0000-00009F0A0000}"/>
    <cellStyle name="40% - Accent2 14 2 3" xfId="4086" xr:uid="{00000000-0005-0000-0000-0000A00A0000}"/>
    <cellStyle name="40% - Accent2 14 2_Exh G" xfId="2850" xr:uid="{00000000-0005-0000-0000-0000A10A0000}"/>
    <cellStyle name="40% - Accent2 14 3" xfId="1435" xr:uid="{00000000-0005-0000-0000-0000A20A0000}"/>
    <cellStyle name="40% - Accent2 14 3 2" xfId="4964" xr:uid="{00000000-0005-0000-0000-0000A30A0000}"/>
    <cellStyle name="40% - Accent2 14 3_Exh G" xfId="2852" xr:uid="{00000000-0005-0000-0000-0000A40A0000}"/>
    <cellStyle name="40% - Accent2 14 4" xfId="4085" xr:uid="{00000000-0005-0000-0000-0000A50A0000}"/>
    <cellStyle name="40% - Accent2 14_Exh G" xfId="2849" xr:uid="{00000000-0005-0000-0000-0000A60A0000}"/>
    <cellStyle name="40% - Accent2 15" xfId="410" xr:uid="{00000000-0005-0000-0000-0000A70A0000}"/>
    <cellStyle name="40% - Accent2 15 2" xfId="1437" xr:uid="{00000000-0005-0000-0000-0000A80A0000}"/>
    <cellStyle name="40% - Accent2 15 2 2" xfId="4966" xr:uid="{00000000-0005-0000-0000-0000A90A0000}"/>
    <cellStyle name="40% - Accent2 15 2_Exh G" xfId="2854" xr:uid="{00000000-0005-0000-0000-0000AA0A0000}"/>
    <cellStyle name="40% - Accent2 15 3" xfId="4087" xr:uid="{00000000-0005-0000-0000-0000AB0A0000}"/>
    <cellStyle name="40% - Accent2 15_Exh G" xfId="2853" xr:uid="{00000000-0005-0000-0000-0000AC0A0000}"/>
    <cellStyle name="40% - Accent2 16" xfId="860" xr:uid="{00000000-0005-0000-0000-0000AD0A0000}"/>
    <cellStyle name="40% - Accent2 16 2" xfId="1798" xr:uid="{00000000-0005-0000-0000-0000AE0A0000}"/>
    <cellStyle name="40% - Accent2 16 2 2" xfId="5318" xr:uid="{00000000-0005-0000-0000-0000AF0A0000}"/>
    <cellStyle name="40% - Accent2 16 2_Exh G" xfId="2856" xr:uid="{00000000-0005-0000-0000-0000B00A0000}"/>
    <cellStyle name="40% - Accent2 16 3" xfId="4439" xr:uid="{00000000-0005-0000-0000-0000B10A0000}"/>
    <cellStyle name="40% - Accent2 16_Exh G" xfId="2855" xr:uid="{00000000-0005-0000-0000-0000B20A0000}"/>
    <cellStyle name="40% - Accent2 2" xfId="411" xr:uid="{00000000-0005-0000-0000-0000B30A0000}"/>
    <cellStyle name="40% - Accent2 2 2" xfId="412" xr:uid="{00000000-0005-0000-0000-0000B40A0000}"/>
    <cellStyle name="40% - Accent2 2 2 2" xfId="413" xr:uid="{00000000-0005-0000-0000-0000B50A0000}"/>
    <cellStyle name="40% - Accent2 2 2 2 2" xfId="1440" xr:uid="{00000000-0005-0000-0000-0000B60A0000}"/>
    <cellStyle name="40% - Accent2 2 2 2 2 2" xfId="4969" xr:uid="{00000000-0005-0000-0000-0000B70A0000}"/>
    <cellStyle name="40% - Accent2 2 2 2 2_Exh G" xfId="2860" xr:uid="{00000000-0005-0000-0000-0000B80A0000}"/>
    <cellStyle name="40% - Accent2 2 2 2 3" xfId="4090" xr:uid="{00000000-0005-0000-0000-0000B90A0000}"/>
    <cellStyle name="40% - Accent2 2 2 2_Exh G" xfId="2859" xr:uid="{00000000-0005-0000-0000-0000BA0A0000}"/>
    <cellStyle name="40% - Accent2 2 2 3" xfId="958" xr:uid="{00000000-0005-0000-0000-0000BB0A0000}"/>
    <cellStyle name="40% - Accent2 2 2 3 2" xfId="1879" xr:uid="{00000000-0005-0000-0000-0000BC0A0000}"/>
    <cellStyle name="40% - Accent2 2 2 3 2 2" xfId="5396" xr:uid="{00000000-0005-0000-0000-0000BD0A0000}"/>
    <cellStyle name="40% - Accent2 2 2 3 2_Exh G" xfId="2862" xr:uid="{00000000-0005-0000-0000-0000BE0A0000}"/>
    <cellStyle name="40% - Accent2 2 2 3 3" xfId="4517" xr:uid="{00000000-0005-0000-0000-0000BF0A0000}"/>
    <cellStyle name="40% - Accent2 2 2 3_Exh G" xfId="2861" xr:uid="{00000000-0005-0000-0000-0000C00A0000}"/>
    <cellStyle name="40% - Accent2 2 2 4" xfId="1439" xr:uid="{00000000-0005-0000-0000-0000C10A0000}"/>
    <cellStyle name="40% - Accent2 2 2 4 2" xfId="4968" xr:uid="{00000000-0005-0000-0000-0000C20A0000}"/>
    <cellStyle name="40% - Accent2 2 2 4_Exh G" xfId="2863" xr:uid="{00000000-0005-0000-0000-0000C30A0000}"/>
    <cellStyle name="40% - Accent2 2 2 5" xfId="4089" xr:uid="{00000000-0005-0000-0000-0000C40A0000}"/>
    <cellStyle name="40% - Accent2 2 2_Exh G" xfId="2858" xr:uid="{00000000-0005-0000-0000-0000C50A0000}"/>
    <cellStyle name="40% - Accent2 2 3" xfId="414" xr:uid="{00000000-0005-0000-0000-0000C60A0000}"/>
    <cellStyle name="40% - Accent2 2 3 2" xfId="1441" xr:uid="{00000000-0005-0000-0000-0000C70A0000}"/>
    <cellStyle name="40% - Accent2 2 3 2 2" xfId="4970" xr:uid="{00000000-0005-0000-0000-0000C80A0000}"/>
    <cellStyle name="40% - Accent2 2 3 2_Exh G" xfId="2865" xr:uid="{00000000-0005-0000-0000-0000C90A0000}"/>
    <cellStyle name="40% - Accent2 2 3 3" xfId="4091" xr:uid="{00000000-0005-0000-0000-0000CA0A0000}"/>
    <cellStyle name="40% - Accent2 2 3_Exh G" xfId="2864" xr:uid="{00000000-0005-0000-0000-0000CB0A0000}"/>
    <cellStyle name="40% - Accent2 2 4" xfId="957" xr:uid="{00000000-0005-0000-0000-0000CC0A0000}"/>
    <cellStyle name="40% - Accent2 2 4 2" xfId="1878" xr:uid="{00000000-0005-0000-0000-0000CD0A0000}"/>
    <cellStyle name="40% - Accent2 2 4 2 2" xfId="5395" xr:uid="{00000000-0005-0000-0000-0000CE0A0000}"/>
    <cellStyle name="40% - Accent2 2 4 2_Exh G" xfId="2867" xr:uid="{00000000-0005-0000-0000-0000CF0A0000}"/>
    <cellStyle name="40% - Accent2 2 4 3" xfId="4516" xr:uid="{00000000-0005-0000-0000-0000D00A0000}"/>
    <cellStyle name="40% - Accent2 2 4_Exh G" xfId="2866" xr:uid="{00000000-0005-0000-0000-0000D10A0000}"/>
    <cellStyle name="40% - Accent2 2 5" xfId="1438" xr:uid="{00000000-0005-0000-0000-0000D20A0000}"/>
    <cellStyle name="40% - Accent2 2 5 2" xfId="4967" xr:uid="{00000000-0005-0000-0000-0000D30A0000}"/>
    <cellStyle name="40% - Accent2 2 5_Exh G" xfId="2868" xr:uid="{00000000-0005-0000-0000-0000D40A0000}"/>
    <cellStyle name="40% - Accent2 2 6" xfId="4088" xr:uid="{00000000-0005-0000-0000-0000D50A0000}"/>
    <cellStyle name="40% - Accent2 2_Exh G" xfId="2857" xr:uid="{00000000-0005-0000-0000-0000D60A0000}"/>
    <cellStyle name="40% - Accent2 3" xfId="415" xr:uid="{00000000-0005-0000-0000-0000D70A0000}"/>
    <cellStyle name="40% - Accent2 3 2" xfId="416" xr:uid="{00000000-0005-0000-0000-0000D80A0000}"/>
    <cellStyle name="40% - Accent2 3 2 2" xfId="417" xr:uid="{00000000-0005-0000-0000-0000D90A0000}"/>
    <cellStyle name="40% - Accent2 3 2 2 2" xfId="1444" xr:uid="{00000000-0005-0000-0000-0000DA0A0000}"/>
    <cellStyle name="40% - Accent2 3 2 2 2 2" xfId="4973" xr:uid="{00000000-0005-0000-0000-0000DB0A0000}"/>
    <cellStyle name="40% - Accent2 3 2 2 2_Exh G" xfId="2872" xr:uid="{00000000-0005-0000-0000-0000DC0A0000}"/>
    <cellStyle name="40% - Accent2 3 2 2 3" xfId="4094" xr:uid="{00000000-0005-0000-0000-0000DD0A0000}"/>
    <cellStyle name="40% - Accent2 3 2 2_Exh G" xfId="2871" xr:uid="{00000000-0005-0000-0000-0000DE0A0000}"/>
    <cellStyle name="40% - Accent2 3 2 3" xfId="960" xr:uid="{00000000-0005-0000-0000-0000DF0A0000}"/>
    <cellStyle name="40% - Accent2 3 2 3 2" xfId="1881" xr:uid="{00000000-0005-0000-0000-0000E00A0000}"/>
    <cellStyle name="40% - Accent2 3 2 3 2 2" xfId="5398" xr:uid="{00000000-0005-0000-0000-0000E10A0000}"/>
    <cellStyle name="40% - Accent2 3 2 3 2_Exh G" xfId="2874" xr:uid="{00000000-0005-0000-0000-0000E20A0000}"/>
    <cellStyle name="40% - Accent2 3 2 3 3" xfId="4519" xr:uid="{00000000-0005-0000-0000-0000E30A0000}"/>
    <cellStyle name="40% - Accent2 3 2 3_Exh G" xfId="2873" xr:uid="{00000000-0005-0000-0000-0000E40A0000}"/>
    <cellStyle name="40% - Accent2 3 2 4" xfId="1443" xr:uid="{00000000-0005-0000-0000-0000E50A0000}"/>
    <cellStyle name="40% - Accent2 3 2 4 2" xfId="4972" xr:uid="{00000000-0005-0000-0000-0000E60A0000}"/>
    <cellStyle name="40% - Accent2 3 2 4_Exh G" xfId="2875" xr:uid="{00000000-0005-0000-0000-0000E70A0000}"/>
    <cellStyle name="40% - Accent2 3 2 5" xfId="4093" xr:uid="{00000000-0005-0000-0000-0000E80A0000}"/>
    <cellStyle name="40% - Accent2 3 2_Exh G" xfId="2870" xr:uid="{00000000-0005-0000-0000-0000E90A0000}"/>
    <cellStyle name="40% - Accent2 3 3" xfId="418" xr:uid="{00000000-0005-0000-0000-0000EA0A0000}"/>
    <cellStyle name="40% - Accent2 3 3 2" xfId="1445" xr:uid="{00000000-0005-0000-0000-0000EB0A0000}"/>
    <cellStyle name="40% - Accent2 3 3 2 2" xfId="4974" xr:uid="{00000000-0005-0000-0000-0000EC0A0000}"/>
    <cellStyle name="40% - Accent2 3 3 2_Exh G" xfId="2877" xr:uid="{00000000-0005-0000-0000-0000ED0A0000}"/>
    <cellStyle name="40% - Accent2 3 3 3" xfId="4095" xr:uid="{00000000-0005-0000-0000-0000EE0A0000}"/>
    <cellStyle name="40% - Accent2 3 3_Exh G" xfId="2876" xr:uid="{00000000-0005-0000-0000-0000EF0A0000}"/>
    <cellStyle name="40% - Accent2 3 4" xfId="959" xr:uid="{00000000-0005-0000-0000-0000F00A0000}"/>
    <cellStyle name="40% - Accent2 3 4 2" xfId="1880" xr:uid="{00000000-0005-0000-0000-0000F10A0000}"/>
    <cellStyle name="40% - Accent2 3 4 2 2" xfId="5397" xr:uid="{00000000-0005-0000-0000-0000F20A0000}"/>
    <cellStyle name="40% - Accent2 3 4 2_Exh G" xfId="2879" xr:uid="{00000000-0005-0000-0000-0000F30A0000}"/>
    <cellStyle name="40% - Accent2 3 4 3" xfId="4518" xr:uid="{00000000-0005-0000-0000-0000F40A0000}"/>
    <cellStyle name="40% - Accent2 3 4_Exh G" xfId="2878" xr:uid="{00000000-0005-0000-0000-0000F50A0000}"/>
    <cellStyle name="40% - Accent2 3 5" xfId="1442" xr:uid="{00000000-0005-0000-0000-0000F60A0000}"/>
    <cellStyle name="40% - Accent2 3 5 2" xfId="4971" xr:uid="{00000000-0005-0000-0000-0000F70A0000}"/>
    <cellStyle name="40% - Accent2 3 5_Exh G" xfId="2880" xr:uid="{00000000-0005-0000-0000-0000F80A0000}"/>
    <cellStyle name="40% - Accent2 3 6" xfId="4092" xr:uid="{00000000-0005-0000-0000-0000F90A0000}"/>
    <cellStyle name="40% - Accent2 3_Exh G" xfId="2869" xr:uid="{00000000-0005-0000-0000-0000FA0A0000}"/>
    <cellStyle name="40% - Accent2 4" xfId="419" xr:uid="{00000000-0005-0000-0000-0000FB0A0000}"/>
    <cellStyle name="40% - Accent2 4 2" xfId="420" xr:uid="{00000000-0005-0000-0000-0000FC0A0000}"/>
    <cellStyle name="40% - Accent2 4 2 2" xfId="421" xr:uid="{00000000-0005-0000-0000-0000FD0A0000}"/>
    <cellStyle name="40% - Accent2 4 2 2 2" xfId="1448" xr:uid="{00000000-0005-0000-0000-0000FE0A0000}"/>
    <cellStyle name="40% - Accent2 4 2 2 2 2" xfId="4977" xr:uid="{00000000-0005-0000-0000-0000FF0A0000}"/>
    <cellStyle name="40% - Accent2 4 2 2 2_Exh G" xfId="2884" xr:uid="{00000000-0005-0000-0000-0000000B0000}"/>
    <cellStyle name="40% - Accent2 4 2 2 3" xfId="4098" xr:uid="{00000000-0005-0000-0000-0000010B0000}"/>
    <cellStyle name="40% - Accent2 4 2 2_Exh G" xfId="2883" xr:uid="{00000000-0005-0000-0000-0000020B0000}"/>
    <cellStyle name="40% - Accent2 4 2 3" xfId="962" xr:uid="{00000000-0005-0000-0000-0000030B0000}"/>
    <cellStyle name="40% - Accent2 4 2 3 2" xfId="1883" xr:uid="{00000000-0005-0000-0000-0000040B0000}"/>
    <cellStyle name="40% - Accent2 4 2 3 2 2" xfId="5400" xr:uid="{00000000-0005-0000-0000-0000050B0000}"/>
    <cellStyle name="40% - Accent2 4 2 3 2_Exh G" xfId="2886" xr:uid="{00000000-0005-0000-0000-0000060B0000}"/>
    <cellStyle name="40% - Accent2 4 2 3 3" xfId="4521" xr:uid="{00000000-0005-0000-0000-0000070B0000}"/>
    <cellStyle name="40% - Accent2 4 2 3_Exh G" xfId="2885" xr:uid="{00000000-0005-0000-0000-0000080B0000}"/>
    <cellStyle name="40% - Accent2 4 2 4" xfId="1447" xr:uid="{00000000-0005-0000-0000-0000090B0000}"/>
    <cellStyle name="40% - Accent2 4 2 4 2" xfId="4976" xr:uid="{00000000-0005-0000-0000-00000A0B0000}"/>
    <cellStyle name="40% - Accent2 4 2 4_Exh G" xfId="2887" xr:uid="{00000000-0005-0000-0000-00000B0B0000}"/>
    <cellStyle name="40% - Accent2 4 2 5" xfId="4097" xr:uid="{00000000-0005-0000-0000-00000C0B0000}"/>
    <cellStyle name="40% - Accent2 4 2_Exh G" xfId="2882" xr:uid="{00000000-0005-0000-0000-00000D0B0000}"/>
    <cellStyle name="40% - Accent2 4 3" xfId="422" xr:uid="{00000000-0005-0000-0000-00000E0B0000}"/>
    <cellStyle name="40% - Accent2 4 3 2" xfId="1449" xr:uid="{00000000-0005-0000-0000-00000F0B0000}"/>
    <cellStyle name="40% - Accent2 4 3 2 2" xfId="4978" xr:uid="{00000000-0005-0000-0000-0000100B0000}"/>
    <cellStyle name="40% - Accent2 4 3 2_Exh G" xfId="2889" xr:uid="{00000000-0005-0000-0000-0000110B0000}"/>
    <cellStyle name="40% - Accent2 4 3 3" xfId="4099" xr:uid="{00000000-0005-0000-0000-0000120B0000}"/>
    <cellStyle name="40% - Accent2 4 3_Exh G" xfId="2888" xr:uid="{00000000-0005-0000-0000-0000130B0000}"/>
    <cellStyle name="40% - Accent2 4 4" xfId="961" xr:uid="{00000000-0005-0000-0000-0000140B0000}"/>
    <cellStyle name="40% - Accent2 4 4 2" xfId="1882" xr:uid="{00000000-0005-0000-0000-0000150B0000}"/>
    <cellStyle name="40% - Accent2 4 4 2 2" xfId="5399" xr:uid="{00000000-0005-0000-0000-0000160B0000}"/>
    <cellStyle name="40% - Accent2 4 4 2_Exh G" xfId="2891" xr:uid="{00000000-0005-0000-0000-0000170B0000}"/>
    <cellStyle name="40% - Accent2 4 4 3" xfId="4520" xr:uid="{00000000-0005-0000-0000-0000180B0000}"/>
    <cellStyle name="40% - Accent2 4 4_Exh G" xfId="2890" xr:uid="{00000000-0005-0000-0000-0000190B0000}"/>
    <cellStyle name="40% - Accent2 4 5" xfId="1446" xr:uid="{00000000-0005-0000-0000-00001A0B0000}"/>
    <cellStyle name="40% - Accent2 4 5 2" xfId="4975" xr:uid="{00000000-0005-0000-0000-00001B0B0000}"/>
    <cellStyle name="40% - Accent2 4 5_Exh G" xfId="2892" xr:uid="{00000000-0005-0000-0000-00001C0B0000}"/>
    <cellStyle name="40% - Accent2 4 6" xfId="4096" xr:uid="{00000000-0005-0000-0000-00001D0B0000}"/>
    <cellStyle name="40% - Accent2 4_Exh G" xfId="2881" xr:uid="{00000000-0005-0000-0000-00001E0B0000}"/>
    <cellStyle name="40% - Accent2 5" xfId="423" xr:uid="{00000000-0005-0000-0000-00001F0B0000}"/>
    <cellStyle name="40% - Accent2 5 2" xfId="424" xr:uid="{00000000-0005-0000-0000-0000200B0000}"/>
    <cellStyle name="40% - Accent2 5 2 2" xfId="425" xr:uid="{00000000-0005-0000-0000-0000210B0000}"/>
    <cellStyle name="40% - Accent2 5 2 2 2" xfId="1452" xr:uid="{00000000-0005-0000-0000-0000220B0000}"/>
    <cellStyle name="40% - Accent2 5 2 2 2 2" xfId="4981" xr:uid="{00000000-0005-0000-0000-0000230B0000}"/>
    <cellStyle name="40% - Accent2 5 2 2 2_Exh G" xfId="2896" xr:uid="{00000000-0005-0000-0000-0000240B0000}"/>
    <cellStyle name="40% - Accent2 5 2 2 3" xfId="4102" xr:uid="{00000000-0005-0000-0000-0000250B0000}"/>
    <cellStyle name="40% - Accent2 5 2 2_Exh G" xfId="2895" xr:uid="{00000000-0005-0000-0000-0000260B0000}"/>
    <cellStyle name="40% - Accent2 5 2 3" xfId="1451" xr:uid="{00000000-0005-0000-0000-0000270B0000}"/>
    <cellStyle name="40% - Accent2 5 2 3 2" xfId="4980" xr:uid="{00000000-0005-0000-0000-0000280B0000}"/>
    <cellStyle name="40% - Accent2 5 2 3_Exh G" xfId="2897" xr:uid="{00000000-0005-0000-0000-0000290B0000}"/>
    <cellStyle name="40% - Accent2 5 2 4" xfId="4101" xr:uid="{00000000-0005-0000-0000-00002A0B0000}"/>
    <cellStyle name="40% - Accent2 5 2_Exh G" xfId="2894" xr:uid="{00000000-0005-0000-0000-00002B0B0000}"/>
    <cellStyle name="40% - Accent2 5 3" xfId="426" xr:uid="{00000000-0005-0000-0000-00002C0B0000}"/>
    <cellStyle name="40% - Accent2 5 3 2" xfId="1453" xr:uid="{00000000-0005-0000-0000-00002D0B0000}"/>
    <cellStyle name="40% - Accent2 5 3 2 2" xfId="4982" xr:uid="{00000000-0005-0000-0000-00002E0B0000}"/>
    <cellStyle name="40% - Accent2 5 3 2_Exh G" xfId="2899" xr:uid="{00000000-0005-0000-0000-00002F0B0000}"/>
    <cellStyle name="40% - Accent2 5 3 3" xfId="4103" xr:uid="{00000000-0005-0000-0000-0000300B0000}"/>
    <cellStyle name="40% - Accent2 5 3_Exh G" xfId="2898" xr:uid="{00000000-0005-0000-0000-0000310B0000}"/>
    <cellStyle name="40% - Accent2 5 4" xfId="963" xr:uid="{00000000-0005-0000-0000-0000320B0000}"/>
    <cellStyle name="40% - Accent2 5 5" xfId="1450" xr:uid="{00000000-0005-0000-0000-0000330B0000}"/>
    <cellStyle name="40% - Accent2 5 5 2" xfId="4979" xr:uid="{00000000-0005-0000-0000-0000340B0000}"/>
    <cellStyle name="40% - Accent2 5 5_Exh G" xfId="2900" xr:uid="{00000000-0005-0000-0000-0000350B0000}"/>
    <cellStyle name="40% - Accent2 5 6" xfId="4100" xr:uid="{00000000-0005-0000-0000-0000360B0000}"/>
    <cellStyle name="40% - Accent2 5_Exh G" xfId="2893" xr:uid="{00000000-0005-0000-0000-0000370B0000}"/>
    <cellStyle name="40% - Accent2 6" xfId="427" xr:uid="{00000000-0005-0000-0000-0000380B0000}"/>
    <cellStyle name="40% - Accent2 6 2" xfId="428" xr:uid="{00000000-0005-0000-0000-0000390B0000}"/>
    <cellStyle name="40% - Accent2 6 2 2" xfId="429" xr:uid="{00000000-0005-0000-0000-00003A0B0000}"/>
    <cellStyle name="40% - Accent2 6 2 2 2" xfId="1456" xr:uid="{00000000-0005-0000-0000-00003B0B0000}"/>
    <cellStyle name="40% - Accent2 6 2 2 2 2" xfId="4985" xr:uid="{00000000-0005-0000-0000-00003C0B0000}"/>
    <cellStyle name="40% - Accent2 6 2 2 2_Exh G" xfId="2904" xr:uid="{00000000-0005-0000-0000-00003D0B0000}"/>
    <cellStyle name="40% - Accent2 6 2 2 3" xfId="4106" xr:uid="{00000000-0005-0000-0000-00003E0B0000}"/>
    <cellStyle name="40% - Accent2 6 2 2_Exh G" xfId="2903" xr:uid="{00000000-0005-0000-0000-00003F0B0000}"/>
    <cellStyle name="40% - Accent2 6 2 3" xfId="1455" xr:uid="{00000000-0005-0000-0000-0000400B0000}"/>
    <cellStyle name="40% - Accent2 6 2 3 2" xfId="4984" xr:uid="{00000000-0005-0000-0000-0000410B0000}"/>
    <cellStyle name="40% - Accent2 6 2 3_Exh G" xfId="2905" xr:uid="{00000000-0005-0000-0000-0000420B0000}"/>
    <cellStyle name="40% - Accent2 6 2 4" xfId="4105" xr:uid="{00000000-0005-0000-0000-0000430B0000}"/>
    <cellStyle name="40% - Accent2 6 2_Exh G" xfId="2902" xr:uid="{00000000-0005-0000-0000-0000440B0000}"/>
    <cellStyle name="40% - Accent2 6 3" xfId="430" xr:uid="{00000000-0005-0000-0000-0000450B0000}"/>
    <cellStyle name="40% - Accent2 6 3 2" xfId="1457" xr:uid="{00000000-0005-0000-0000-0000460B0000}"/>
    <cellStyle name="40% - Accent2 6 3 2 2" xfId="4986" xr:uid="{00000000-0005-0000-0000-0000470B0000}"/>
    <cellStyle name="40% - Accent2 6 3 2_Exh G" xfId="2907" xr:uid="{00000000-0005-0000-0000-0000480B0000}"/>
    <cellStyle name="40% - Accent2 6 3 3" xfId="4107" xr:uid="{00000000-0005-0000-0000-0000490B0000}"/>
    <cellStyle name="40% - Accent2 6 3_Exh G" xfId="2906" xr:uid="{00000000-0005-0000-0000-00004A0B0000}"/>
    <cellStyle name="40% - Accent2 6 4" xfId="964" xr:uid="{00000000-0005-0000-0000-00004B0B0000}"/>
    <cellStyle name="40% - Accent2 6 4 2" xfId="1884" xr:uid="{00000000-0005-0000-0000-00004C0B0000}"/>
    <cellStyle name="40% - Accent2 6 4 2 2" xfId="5401" xr:uid="{00000000-0005-0000-0000-00004D0B0000}"/>
    <cellStyle name="40% - Accent2 6 4 2_Exh G" xfId="2909" xr:uid="{00000000-0005-0000-0000-00004E0B0000}"/>
    <cellStyle name="40% - Accent2 6 4 3" xfId="4522" xr:uid="{00000000-0005-0000-0000-00004F0B0000}"/>
    <cellStyle name="40% - Accent2 6 4_Exh G" xfId="2908" xr:uid="{00000000-0005-0000-0000-0000500B0000}"/>
    <cellStyle name="40% - Accent2 6 5" xfId="1454" xr:uid="{00000000-0005-0000-0000-0000510B0000}"/>
    <cellStyle name="40% - Accent2 6 5 2" xfId="4983" xr:uid="{00000000-0005-0000-0000-0000520B0000}"/>
    <cellStyle name="40% - Accent2 6 5_Exh G" xfId="2910" xr:uid="{00000000-0005-0000-0000-0000530B0000}"/>
    <cellStyle name="40% - Accent2 6 6" xfId="4104" xr:uid="{00000000-0005-0000-0000-0000540B0000}"/>
    <cellStyle name="40% - Accent2 6_Exh G" xfId="2901" xr:uid="{00000000-0005-0000-0000-0000550B0000}"/>
    <cellStyle name="40% - Accent2 7" xfId="431" xr:uid="{00000000-0005-0000-0000-0000560B0000}"/>
    <cellStyle name="40% - Accent2 7 2" xfId="432" xr:uid="{00000000-0005-0000-0000-0000570B0000}"/>
    <cellStyle name="40% - Accent2 7 2 2" xfId="433" xr:uid="{00000000-0005-0000-0000-0000580B0000}"/>
    <cellStyle name="40% - Accent2 7 2 2 2" xfId="1460" xr:uid="{00000000-0005-0000-0000-0000590B0000}"/>
    <cellStyle name="40% - Accent2 7 2 2 2 2" xfId="4989" xr:uid="{00000000-0005-0000-0000-00005A0B0000}"/>
    <cellStyle name="40% - Accent2 7 2 2 2_Exh G" xfId="2914" xr:uid="{00000000-0005-0000-0000-00005B0B0000}"/>
    <cellStyle name="40% - Accent2 7 2 2 3" xfId="4110" xr:uid="{00000000-0005-0000-0000-00005C0B0000}"/>
    <cellStyle name="40% - Accent2 7 2 2_Exh G" xfId="2913" xr:uid="{00000000-0005-0000-0000-00005D0B0000}"/>
    <cellStyle name="40% - Accent2 7 2 3" xfId="1459" xr:uid="{00000000-0005-0000-0000-00005E0B0000}"/>
    <cellStyle name="40% - Accent2 7 2 3 2" xfId="4988" xr:uid="{00000000-0005-0000-0000-00005F0B0000}"/>
    <cellStyle name="40% - Accent2 7 2 3_Exh G" xfId="2915" xr:uid="{00000000-0005-0000-0000-0000600B0000}"/>
    <cellStyle name="40% - Accent2 7 2 4" xfId="4109" xr:uid="{00000000-0005-0000-0000-0000610B0000}"/>
    <cellStyle name="40% - Accent2 7 2_Exh G" xfId="2912" xr:uid="{00000000-0005-0000-0000-0000620B0000}"/>
    <cellStyle name="40% - Accent2 7 3" xfId="434" xr:uid="{00000000-0005-0000-0000-0000630B0000}"/>
    <cellStyle name="40% - Accent2 7 3 2" xfId="1461" xr:uid="{00000000-0005-0000-0000-0000640B0000}"/>
    <cellStyle name="40% - Accent2 7 3 2 2" xfId="4990" xr:uid="{00000000-0005-0000-0000-0000650B0000}"/>
    <cellStyle name="40% - Accent2 7 3 2_Exh G" xfId="2917" xr:uid="{00000000-0005-0000-0000-0000660B0000}"/>
    <cellStyle name="40% - Accent2 7 3 3" xfId="4111" xr:uid="{00000000-0005-0000-0000-0000670B0000}"/>
    <cellStyle name="40% - Accent2 7 3_Exh G" xfId="2916" xr:uid="{00000000-0005-0000-0000-0000680B0000}"/>
    <cellStyle name="40% - Accent2 7 4" xfId="965" xr:uid="{00000000-0005-0000-0000-0000690B0000}"/>
    <cellStyle name="40% - Accent2 7 4 2" xfId="1885" xr:uid="{00000000-0005-0000-0000-00006A0B0000}"/>
    <cellStyle name="40% - Accent2 7 4 2 2" xfId="5402" xr:uid="{00000000-0005-0000-0000-00006B0B0000}"/>
    <cellStyle name="40% - Accent2 7 4 2_Exh G" xfId="2919" xr:uid="{00000000-0005-0000-0000-00006C0B0000}"/>
    <cellStyle name="40% - Accent2 7 4 3" xfId="4523" xr:uid="{00000000-0005-0000-0000-00006D0B0000}"/>
    <cellStyle name="40% - Accent2 7 4_Exh G" xfId="2918" xr:uid="{00000000-0005-0000-0000-00006E0B0000}"/>
    <cellStyle name="40% - Accent2 7 5" xfId="1458" xr:uid="{00000000-0005-0000-0000-00006F0B0000}"/>
    <cellStyle name="40% - Accent2 7 5 2" xfId="4987" xr:uid="{00000000-0005-0000-0000-0000700B0000}"/>
    <cellStyle name="40% - Accent2 7 5_Exh G" xfId="2920" xr:uid="{00000000-0005-0000-0000-0000710B0000}"/>
    <cellStyle name="40% - Accent2 7 6" xfId="4108" xr:uid="{00000000-0005-0000-0000-0000720B0000}"/>
    <cellStyle name="40% - Accent2 7_Exh G" xfId="2911" xr:uid="{00000000-0005-0000-0000-0000730B0000}"/>
    <cellStyle name="40% - Accent2 8" xfId="435" xr:uid="{00000000-0005-0000-0000-0000740B0000}"/>
    <cellStyle name="40% - Accent2 8 2" xfId="436" xr:uid="{00000000-0005-0000-0000-0000750B0000}"/>
    <cellStyle name="40% - Accent2 8 2 2" xfId="437" xr:uid="{00000000-0005-0000-0000-0000760B0000}"/>
    <cellStyle name="40% - Accent2 8 2 2 2" xfId="1464" xr:uid="{00000000-0005-0000-0000-0000770B0000}"/>
    <cellStyle name="40% - Accent2 8 2 2 2 2" xfId="4993" xr:uid="{00000000-0005-0000-0000-0000780B0000}"/>
    <cellStyle name="40% - Accent2 8 2 2 2_Exh G" xfId="2924" xr:uid="{00000000-0005-0000-0000-0000790B0000}"/>
    <cellStyle name="40% - Accent2 8 2 2 3" xfId="4114" xr:uid="{00000000-0005-0000-0000-00007A0B0000}"/>
    <cellStyle name="40% - Accent2 8 2 2_Exh G" xfId="2923" xr:uid="{00000000-0005-0000-0000-00007B0B0000}"/>
    <cellStyle name="40% - Accent2 8 2 3" xfId="1463" xr:uid="{00000000-0005-0000-0000-00007C0B0000}"/>
    <cellStyle name="40% - Accent2 8 2 3 2" xfId="4992" xr:uid="{00000000-0005-0000-0000-00007D0B0000}"/>
    <cellStyle name="40% - Accent2 8 2 3_Exh G" xfId="2925" xr:uid="{00000000-0005-0000-0000-00007E0B0000}"/>
    <cellStyle name="40% - Accent2 8 2 4" xfId="4113" xr:uid="{00000000-0005-0000-0000-00007F0B0000}"/>
    <cellStyle name="40% - Accent2 8 2_Exh G" xfId="2922" xr:uid="{00000000-0005-0000-0000-0000800B0000}"/>
    <cellStyle name="40% - Accent2 8 3" xfId="438" xr:uid="{00000000-0005-0000-0000-0000810B0000}"/>
    <cellStyle name="40% - Accent2 8 3 2" xfId="1465" xr:uid="{00000000-0005-0000-0000-0000820B0000}"/>
    <cellStyle name="40% - Accent2 8 3 2 2" xfId="4994" xr:uid="{00000000-0005-0000-0000-0000830B0000}"/>
    <cellStyle name="40% - Accent2 8 3 2_Exh G" xfId="2927" xr:uid="{00000000-0005-0000-0000-0000840B0000}"/>
    <cellStyle name="40% - Accent2 8 3 3" xfId="4115" xr:uid="{00000000-0005-0000-0000-0000850B0000}"/>
    <cellStyle name="40% - Accent2 8 3_Exh G" xfId="2926" xr:uid="{00000000-0005-0000-0000-0000860B0000}"/>
    <cellStyle name="40% - Accent2 8 4" xfId="966" xr:uid="{00000000-0005-0000-0000-0000870B0000}"/>
    <cellStyle name="40% - Accent2 8 4 2" xfId="1886" xr:uid="{00000000-0005-0000-0000-0000880B0000}"/>
    <cellStyle name="40% - Accent2 8 4 2 2" xfId="5403" xr:uid="{00000000-0005-0000-0000-0000890B0000}"/>
    <cellStyle name="40% - Accent2 8 4 2_Exh G" xfId="2929" xr:uid="{00000000-0005-0000-0000-00008A0B0000}"/>
    <cellStyle name="40% - Accent2 8 4 3" xfId="4524" xr:uid="{00000000-0005-0000-0000-00008B0B0000}"/>
    <cellStyle name="40% - Accent2 8 4_Exh G" xfId="2928" xr:uid="{00000000-0005-0000-0000-00008C0B0000}"/>
    <cellStyle name="40% - Accent2 8 5" xfId="1462" xr:uid="{00000000-0005-0000-0000-00008D0B0000}"/>
    <cellStyle name="40% - Accent2 8 5 2" xfId="4991" xr:uid="{00000000-0005-0000-0000-00008E0B0000}"/>
    <cellStyle name="40% - Accent2 8 5_Exh G" xfId="2930" xr:uid="{00000000-0005-0000-0000-00008F0B0000}"/>
    <cellStyle name="40% - Accent2 8 6" xfId="4112" xr:uid="{00000000-0005-0000-0000-0000900B0000}"/>
    <cellStyle name="40% - Accent2 8_Exh G" xfId="2921" xr:uid="{00000000-0005-0000-0000-0000910B0000}"/>
    <cellStyle name="40% - Accent2 9" xfId="439" xr:uid="{00000000-0005-0000-0000-0000920B0000}"/>
    <cellStyle name="40% - Accent2 9 2" xfId="440" xr:uid="{00000000-0005-0000-0000-0000930B0000}"/>
    <cellStyle name="40% - Accent2 9 2 2" xfId="441" xr:uid="{00000000-0005-0000-0000-0000940B0000}"/>
    <cellStyle name="40% - Accent2 9 2 2 2" xfId="1468" xr:uid="{00000000-0005-0000-0000-0000950B0000}"/>
    <cellStyle name="40% - Accent2 9 2 2 2 2" xfId="4997" xr:uid="{00000000-0005-0000-0000-0000960B0000}"/>
    <cellStyle name="40% - Accent2 9 2 2 2_Exh G" xfId="2934" xr:uid="{00000000-0005-0000-0000-0000970B0000}"/>
    <cellStyle name="40% - Accent2 9 2 2 3" xfId="4118" xr:uid="{00000000-0005-0000-0000-0000980B0000}"/>
    <cellStyle name="40% - Accent2 9 2 2_Exh G" xfId="2933" xr:uid="{00000000-0005-0000-0000-0000990B0000}"/>
    <cellStyle name="40% - Accent2 9 2 3" xfId="1467" xr:uid="{00000000-0005-0000-0000-00009A0B0000}"/>
    <cellStyle name="40% - Accent2 9 2 3 2" xfId="4996" xr:uid="{00000000-0005-0000-0000-00009B0B0000}"/>
    <cellStyle name="40% - Accent2 9 2 3_Exh G" xfId="2935" xr:uid="{00000000-0005-0000-0000-00009C0B0000}"/>
    <cellStyle name="40% - Accent2 9 2 4" xfId="4117" xr:uid="{00000000-0005-0000-0000-00009D0B0000}"/>
    <cellStyle name="40% - Accent2 9 2_Exh G" xfId="2932" xr:uid="{00000000-0005-0000-0000-00009E0B0000}"/>
    <cellStyle name="40% - Accent2 9 3" xfId="442" xr:uid="{00000000-0005-0000-0000-00009F0B0000}"/>
    <cellStyle name="40% - Accent2 9 3 2" xfId="1469" xr:uid="{00000000-0005-0000-0000-0000A00B0000}"/>
    <cellStyle name="40% - Accent2 9 3 2 2" xfId="4998" xr:uid="{00000000-0005-0000-0000-0000A10B0000}"/>
    <cellStyle name="40% - Accent2 9 3 2_Exh G" xfId="2937" xr:uid="{00000000-0005-0000-0000-0000A20B0000}"/>
    <cellStyle name="40% - Accent2 9 3 3" xfId="4119" xr:uid="{00000000-0005-0000-0000-0000A30B0000}"/>
    <cellStyle name="40% - Accent2 9 3_Exh G" xfId="2936" xr:uid="{00000000-0005-0000-0000-0000A40B0000}"/>
    <cellStyle name="40% - Accent2 9 4" xfId="967" xr:uid="{00000000-0005-0000-0000-0000A50B0000}"/>
    <cellStyle name="40% - Accent2 9 4 2" xfId="1887" xr:uid="{00000000-0005-0000-0000-0000A60B0000}"/>
    <cellStyle name="40% - Accent2 9 4 2 2" xfId="5404" xr:uid="{00000000-0005-0000-0000-0000A70B0000}"/>
    <cellStyle name="40% - Accent2 9 4 2_Exh G" xfId="2939" xr:uid="{00000000-0005-0000-0000-0000A80B0000}"/>
    <cellStyle name="40% - Accent2 9 4 3" xfId="4525" xr:uid="{00000000-0005-0000-0000-0000A90B0000}"/>
    <cellStyle name="40% - Accent2 9 4_Exh G" xfId="2938" xr:uid="{00000000-0005-0000-0000-0000AA0B0000}"/>
    <cellStyle name="40% - Accent2 9 5" xfId="1466" xr:uid="{00000000-0005-0000-0000-0000AB0B0000}"/>
    <cellStyle name="40% - Accent2 9 5 2" xfId="4995" xr:uid="{00000000-0005-0000-0000-0000AC0B0000}"/>
    <cellStyle name="40% - Accent2 9 5_Exh G" xfId="2940" xr:uid="{00000000-0005-0000-0000-0000AD0B0000}"/>
    <cellStyle name="40% - Accent2 9 6" xfId="4116" xr:uid="{00000000-0005-0000-0000-0000AE0B0000}"/>
    <cellStyle name="40% - Accent2 9_Exh G" xfId="2931" xr:uid="{00000000-0005-0000-0000-0000AF0B0000}"/>
    <cellStyle name="40% - Accent3 10" xfId="443" xr:uid="{00000000-0005-0000-0000-0000B00B0000}"/>
    <cellStyle name="40% - Accent3 10 2" xfId="444" xr:uid="{00000000-0005-0000-0000-0000B10B0000}"/>
    <cellStyle name="40% - Accent3 10 2 2" xfId="445" xr:uid="{00000000-0005-0000-0000-0000B20B0000}"/>
    <cellStyle name="40% - Accent3 10 2 2 2" xfId="1472" xr:uid="{00000000-0005-0000-0000-0000B30B0000}"/>
    <cellStyle name="40% - Accent3 10 2 2 2 2" xfId="5001" xr:uid="{00000000-0005-0000-0000-0000B40B0000}"/>
    <cellStyle name="40% - Accent3 10 2 2 2_Exh G" xfId="2944" xr:uid="{00000000-0005-0000-0000-0000B50B0000}"/>
    <cellStyle name="40% - Accent3 10 2 2 3" xfId="4122" xr:uid="{00000000-0005-0000-0000-0000B60B0000}"/>
    <cellStyle name="40% - Accent3 10 2 2_Exh G" xfId="2943" xr:uid="{00000000-0005-0000-0000-0000B70B0000}"/>
    <cellStyle name="40% - Accent3 10 2 3" xfId="1471" xr:uid="{00000000-0005-0000-0000-0000B80B0000}"/>
    <cellStyle name="40% - Accent3 10 2 3 2" xfId="5000" xr:uid="{00000000-0005-0000-0000-0000B90B0000}"/>
    <cellStyle name="40% - Accent3 10 2 3_Exh G" xfId="2945" xr:uid="{00000000-0005-0000-0000-0000BA0B0000}"/>
    <cellStyle name="40% - Accent3 10 2 4" xfId="4121" xr:uid="{00000000-0005-0000-0000-0000BB0B0000}"/>
    <cellStyle name="40% - Accent3 10 2_Exh G" xfId="2942" xr:uid="{00000000-0005-0000-0000-0000BC0B0000}"/>
    <cellStyle name="40% - Accent3 10 3" xfId="446" xr:uid="{00000000-0005-0000-0000-0000BD0B0000}"/>
    <cellStyle name="40% - Accent3 10 3 2" xfId="1473" xr:uid="{00000000-0005-0000-0000-0000BE0B0000}"/>
    <cellStyle name="40% - Accent3 10 3 2 2" xfId="5002" xr:uid="{00000000-0005-0000-0000-0000BF0B0000}"/>
    <cellStyle name="40% - Accent3 10 3 2_Exh G" xfId="2947" xr:uid="{00000000-0005-0000-0000-0000C00B0000}"/>
    <cellStyle name="40% - Accent3 10 3 3" xfId="4123" xr:uid="{00000000-0005-0000-0000-0000C10B0000}"/>
    <cellStyle name="40% - Accent3 10 3_Exh G" xfId="2946" xr:uid="{00000000-0005-0000-0000-0000C20B0000}"/>
    <cellStyle name="40% - Accent3 10 4" xfId="968" xr:uid="{00000000-0005-0000-0000-0000C30B0000}"/>
    <cellStyle name="40% - Accent3 10 5" xfId="1470" xr:uid="{00000000-0005-0000-0000-0000C40B0000}"/>
    <cellStyle name="40% - Accent3 10 5 2" xfId="4999" xr:uid="{00000000-0005-0000-0000-0000C50B0000}"/>
    <cellStyle name="40% - Accent3 10 5_Exh G" xfId="2948" xr:uid="{00000000-0005-0000-0000-0000C60B0000}"/>
    <cellStyle name="40% - Accent3 10 6" xfId="4120" xr:uid="{00000000-0005-0000-0000-0000C70B0000}"/>
    <cellStyle name="40% - Accent3 10_Exh G" xfId="2941" xr:uid="{00000000-0005-0000-0000-0000C80B0000}"/>
    <cellStyle name="40% - Accent3 11" xfId="447" xr:uid="{00000000-0005-0000-0000-0000C90B0000}"/>
    <cellStyle name="40% - Accent3 11 2" xfId="448" xr:uid="{00000000-0005-0000-0000-0000CA0B0000}"/>
    <cellStyle name="40% - Accent3 11 2 2" xfId="449" xr:uid="{00000000-0005-0000-0000-0000CB0B0000}"/>
    <cellStyle name="40% - Accent3 11 2 2 2" xfId="1476" xr:uid="{00000000-0005-0000-0000-0000CC0B0000}"/>
    <cellStyle name="40% - Accent3 11 2 2 2 2" xfId="5005" xr:uid="{00000000-0005-0000-0000-0000CD0B0000}"/>
    <cellStyle name="40% - Accent3 11 2 2 2_Exh G" xfId="2952" xr:uid="{00000000-0005-0000-0000-0000CE0B0000}"/>
    <cellStyle name="40% - Accent3 11 2 2 3" xfId="4126" xr:uid="{00000000-0005-0000-0000-0000CF0B0000}"/>
    <cellStyle name="40% - Accent3 11 2 2_Exh G" xfId="2951" xr:uid="{00000000-0005-0000-0000-0000D00B0000}"/>
    <cellStyle name="40% - Accent3 11 2 3" xfId="1475" xr:uid="{00000000-0005-0000-0000-0000D10B0000}"/>
    <cellStyle name="40% - Accent3 11 2 3 2" xfId="5004" xr:uid="{00000000-0005-0000-0000-0000D20B0000}"/>
    <cellStyle name="40% - Accent3 11 2 3_Exh G" xfId="2953" xr:uid="{00000000-0005-0000-0000-0000D30B0000}"/>
    <cellStyle name="40% - Accent3 11 2 4" xfId="4125" xr:uid="{00000000-0005-0000-0000-0000D40B0000}"/>
    <cellStyle name="40% - Accent3 11 2_Exh G" xfId="2950" xr:uid="{00000000-0005-0000-0000-0000D50B0000}"/>
    <cellStyle name="40% - Accent3 11 3" xfId="450" xr:uid="{00000000-0005-0000-0000-0000D60B0000}"/>
    <cellStyle name="40% - Accent3 11 3 2" xfId="1477" xr:uid="{00000000-0005-0000-0000-0000D70B0000}"/>
    <cellStyle name="40% - Accent3 11 3 2 2" xfId="5006" xr:uid="{00000000-0005-0000-0000-0000D80B0000}"/>
    <cellStyle name="40% - Accent3 11 3 2_Exh G" xfId="2955" xr:uid="{00000000-0005-0000-0000-0000D90B0000}"/>
    <cellStyle name="40% - Accent3 11 3 3" xfId="4127" xr:uid="{00000000-0005-0000-0000-0000DA0B0000}"/>
    <cellStyle name="40% - Accent3 11 3_Exh G" xfId="2954" xr:uid="{00000000-0005-0000-0000-0000DB0B0000}"/>
    <cellStyle name="40% - Accent3 11 4" xfId="1474" xr:uid="{00000000-0005-0000-0000-0000DC0B0000}"/>
    <cellStyle name="40% - Accent3 11 4 2" xfId="5003" xr:uid="{00000000-0005-0000-0000-0000DD0B0000}"/>
    <cellStyle name="40% - Accent3 11 4_Exh G" xfId="2956" xr:uid="{00000000-0005-0000-0000-0000DE0B0000}"/>
    <cellStyle name="40% - Accent3 11 5" xfId="4124" xr:uid="{00000000-0005-0000-0000-0000DF0B0000}"/>
    <cellStyle name="40% - Accent3 11_Exh G" xfId="2949" xr:uid="{00000000-0005-0000-0000-0000E00B0000}"/>
    <cellStyle name="40% - Accent3 12" xfId="451" xr:uid="{00000000-0005-0000-0000-0000E10B0000}"/>
    <cellStyle name="40% - Accent3 12 2" xfId="452" xr:uid="{00000000-0005-0000-0000-0000E20B0000}"/>
    <cellStyle name="40% - Accent3 12 2 2" xfId="453" xr:uid="{00000000-0005-0000-0000-0000E30B0000}"/>
    <cellStyle name="40% - Accent3 12 2 2 2" xfId="1480" xr:uid="{00000000-0005-0000-0000-0000E40B0000}"/>
    <cellStyle name="40% - Accent3 12 2 2 2 2" xfId="5009" xr:uid="{00000000-0005-0000-0000-0000E50B0000}"/>
    <cellStyle name="40% - Accent3 12 2 2 2_Exh G" xfId="2960" xr:uid="{00000000-0005-0000-0000-0000E60B0000}"/>
    <cellStyle name="40% - Accent3 12 2 2 3" xfId="4130" xr:uid="{00000000-0005-0000-0000-0000E70B0000}"/>
    <cellStyle name="40% - Accent3 12 2 2_Exh G" xfId="2959" xr:uid="{00000000-0005-0000-0000-0000E80B0000}"/>
    <cellStyle name="40% - Accent3 12 2 3" xfId="1479" xr:uid="{00000000-0005-0000-0000-0000E90B0000}"/>
    <cellStyle name="40% - Accent3 12 2 3 2" xfId="5008" xr:uid="{00000000-0005-0000-0000-0000EA0B0000}"/>
    <cellStyle name="40% - Accent3 12 2 3_Exh G" xfId="2961" xr:uid="{00000000-0005-0000-0000-0000EB0B0000}"/>
    <cellStyle name="40% - Accent3 12 2 4" xfId="4129" xr:uid="{00000000-0005-0000-0000-0000EC0B0000}"/>
    <cellStyle name="40% - Accent3 12 2_Exh G" xfId="2958" xr:uid="{00000000-0005-0000-0000-0000ED0B0000}"/>
    <cellStyle name="40% - Accent3 12 3" xfId="454" xr:uid="{00000000-0005-0000-0000-0000EE0B0000}"/>
    <cellStyle name="40% - Accent3 12 3 2" xfId="1481" xr:uid="{00000000-0005-0000-0000-0000EF0B0000}"/>
    <cellStyle name="40% - Accent3 12 3 2 2" xfId="5010" xr:uid="{00000000-0005-0000-0000-0000F00B0000}"/>
    <cellStyle name="40% - Accent3 12 3 2_Exh G" xfId="2963" xr:uid="{00000000-0005-0000-0000-0000F10B0000}"/>
    <cellStyle name="40% - Accent3 12 3 3" xfId="4131" xr:uid="{00000000-0005-0000-0000-0000F20B0000}"/>
    <cellStyle name="40% - Accent3 12 3_Exh G" xfId="2962" xr:uid="{00000000-0005-0000-0000-0000F30B0000}"/>
    <cellStyle name="40% - Accent3 12 4" xfId="1478" xr:uid="{00000000-0005-0000-0000-0000F40B0000}"/>
    <cellStyle name="40% - Accent3 12 4 2" xfId="5007" xr:uid="{00000000-0005-0000-0000-0000F50B0000}"/>
    <cellStyle name="40% - Accent3 12 4_Exh G" xfId="2964" xr:uid="{00000000-0005-0000-0000-0000F60B0000}"/>
    <cellStyle name="40% - Accent3 12 5" xfId="4128" xr:uid="{00000000-0005-0000-0000-0000F70B0000}"/>
    <cellStyle name="40% - Accent3 12_Exh G" xfId="2957" xr:uid="{00000000-0005-0000-0000-0000F80B0000}"/>
    <cellStyle name="40% - Accent3 13" xfId="455" xr:uid="{00000000-0005-0000-0000-0000F90B0000}"/>
    <cellStyle name="40% - Accent3 13 2" xfId="456" xr:uid="{00000000-0005-0000-0000-0000FA0B0000}"/>
    <cellStyle name="40% - Accent3 13 2 2" xfId="457" xr:uid="{00000000-0005-0000-0000-0000FB0B0000}"/>
    <cellStyle name="40% - Accent3 13 2 2 2" xfId="1484" xr:uid="{00000000-0005-0000-0000-0000FC0B0000}"/>
    <cellStyle name="40% - Accent3 13 2 2 2 2" xfId="5013" xr:uid="{00000000-0005-0000-0000-0000FD0B0000}"/>
    <cellStyle name="40% - Accent3 13 2 2 2_Exh G" xfId="2968" xr:uid="{00000000-0005-0000-0000-0000FE0B0000}"/>
    <cellStyle name="40% - Accent3 13 2 2 3" xfId="4134" xr:uid="{00000000-0005-0000-0000-0000FF0B0000}"/>
    <cellStyle name="40% - Accent3 13 2 2_Exh G" xfId="2967" xr:uid="{00000000-0005-0000-0000-0000000C0000}"/>
    <cellStyle name="40% - Accent3 13 2 3" xfId="1483" xr:uid="{00000000-0005-0000-0000-0000010C0000}"/>
    <cellStyle name="40% - Accent3 13 2 3 2" xfId="5012" xr:uid="{00000000-0005-0000-0000-0000020C0000}"/>
    <cellStyle name="40% - Accent3 13 2 3_Exh G" xfId="2969" xr:uid="{00000000-0005-0000-0000-0000030C0000}"/>
    <cellStyle name="40% - Accent3 13 2 4" xfId="4133" xr:uid="{00000000-0005-0000-0000-0000040C0000}"/>
    <cellStyle name="40% - Accent3 13 2_Exh G" xfId="2966" xr:uid="{00000000-0005-0000-0000-0000050C0000}"/>
    <cellStyle name="40% - Accent3 13 3" xfId="458" xr:uid="{00000000-0005-0000-0000-0000060C0000}"/>
    <cellStyle name="40% - Accent3 13 3 2" xfId="1485" xr:uid="{00000000-0005-0000-0000-0000070C0000}"/>
    <cellStyle name="40% - Accent3 13 3 2 2" xfId="5014" xr:uid="{00000000-0005-0000-0000-0000080C0000}"/>
    <cellStyle name="40% - Accent3 13 3 2_Exh G" xfId="2971" xr:uid="{00000000-0005-0000-0000-0000090C0000}"/>
    <cellStyle name="40% - Accent3 13 3 3" xfId="4135" xr:uid="{00000000-0005-0000-0000-00000A0C0000}"/>
    <cellStyle name="40% - Accent3 13 3_Exh G" xfId="2970" xr:uid="{00000000-0005-0000-0000-00000B0C0000}"/>
    <cellStyle name="40% - Accent3 13 4" xfId="1482" xr:uid="{00000000-0005-0000-0000-00000C0C0000}"/>
    <cellStyle name="40% - Accent3 13 4 2" xfId="5011" xr:uid="{00000000-0005-0000-0000-00000D0C0000}"/>
    <cellStyle name="40% - Accent3 13 4_Exh G" xfId="2972" xr:uid="{00000000-0005-0000-0000-00000E0C0000}"/>
    <cellStyle name="40% - Accent3 13 5" xfId="4132" xr:uid="{00000000-0005-0000-0000-00000F0C0000}"/>
    <cellStyle name="40% - Accent3 13_Exh G" xfId="2965" xr:uid="{00000000-0005-0000-0000-0000100C0000}"/>
    <cellStyle name="40% - Accent3 14" xfId="459" xr:uid="{00000000-0005-0000-0000-0000110C0000}"/>
    <cellStyle name="40% - Accent3 14 2" xfId="460" xr:uid="{00000000-0005-0000-0000-0000120C0000}"/>
    <cellStyle name="40% - Accent3 14 2 2" xfId="1487" xr:uid="{00000000-0005-0000-0000-0000130C0000}"/>
    <cellStyle name="40% - Accent3 14 2 2 2" xfId="5016" xr:uid="{00000000-0005-0000-0000-0000140C0000}"/>
    <cellStyle name="40% - Accent3 14 2 2_Exh G" xfId="2975" xr:uid="{00000000-0005-0000-0000-0000150C0000}"/>
    <cellStyle name="40% - Accent3 14 2 3" xfId="4137" xr:uid="{00000000-0005-0000-0000-0000160C0000}"/>
    <cellStyle name="40% - Accent3 14 2_Exh G" xfId="2974" xr:uid="{00000000-0005-0000-0000-0000170C0000}"/>
    <cellStyle name="40% - Accent3 14 3" xfId="1486" xr:uid="{00000000-0005-0000-0000-0000180C0000}"/>
    <cellStyle name="40% - Accent3 14 3 2" xfId="5015" xr:uid="{00000000-0005-0000-0000-0000190C0000}"/>
    <cellStyle name="40% - Accent3 14 3_Exh G" xfId="2976" xr:uid="{00000000-0005-0000-0000-00001A0C0000}"/>
    <cellStyle name="40% - Accent3 14 4" xfId="4136" xr:uid="{00000000-0005-0000-0000-00001B0C0000}"/>
    <cellStyle name="40% - Accent3 14_Exh G" xfId="2973" xr:uid="{00000000-0005-0000-0000-00001C0C0000}"/>
    <cellStyle name="40% - Accent3 15" xfId="461" xr:uid="{00000000-0005-0000-0000-00001D0C0000}"/>
    <cellStyle name="40% - Accent3 15 2" xfId="1488" xr:uid="{00000000-0005-0000-0000-00001E0C0000}"/>
    <cellStyle name="40% - Accent3 15 2 2" xfId="5017" xr:uid="{00000000-0005-0000-0000-00001F0C0000}"/>
    <cellStyle name="40% - Accent3 15 2_Exh G" xfId="2978" xr:uid="{00000000-0005-0000-0000-0000200C0000}"/>
    <cellStyle name="40% - Accent3 15 3" xfId="4138" xr:uid="{00000000-0005-0000-0000-0000210C0000}"/>
    <cellStyle name="40% - Accent3 15_Exh G" xfId="2977" xr:uid="{00000000-0005-0000-0000-0000220C0000}"/>
    <cellStyle name="40% - Accent3 16" xfId="861" xr:uid="{00000000-0005-0000-0000-0000230C0000}"/>
    <cellStyle name="40% - Accent3 16 2" xfId="1799" xr:uid="{00000000-0005-0000-0000-0000240C0000}"/>
    <cellStyle name="40% - Accent3 16 2 2" xfId="5319" xr:uid="{00000000-0005-0000-0000-0000250C0000}"/>
    <cellStyle name="40% - Accent3 16 2_Exh G" xfId="2980" xr:uid="{00000000-0005-0000-0000-0000260C0000}"/>
    <cellStyle name="40% - Accent3 16 3" xfId="4440" xr:uid="{00000000-0005-0000-0000-0000270C0000}"/>
    <cellStyle name="40% - Accent3 16_Exh G" xfId="2979" xr:uid="{00000000-0005-0000-0000-0000280C0000}"/>
    <cellStyle name="40% - Accent3 2" xfId="462" xr:uid="{00000000-0005-0000-0000-0000290C0000}"/>
    <cellStyle name="40% - Accent3 2 2" xfId="463" xr:uid="{00000000-0005-0000-0000-00002A0C0000}"/>
    <cellStyle name="40% - Accent3 2 2 2" xfId="464" xr:uid="{00000000-0005-0000-0000-00002B0C0000}"/>
    <cellStyle name="40% - Accent3 2 2 2 2" xfId="1491" xr:uid="{00000000-0005-0000-0000-00002C0C0000}"/>
    <cellStyle name="40% - Accent3 2 2 2 2 2" xfId="5020" xr:uid="{00000000-0005-0000-0000-00002D0C0000}"/>
    <cellStyle name="40% - Accent3 2 2 2 2_Exh G" xfId="2984" xr:uid="{00000000-0005-0000-0000-00002E0C0000}"/>
    <cellStyle name="40% - Accent3 2 2 2 3" xfId="4141" xr:uid="{00000000-0005-0000-0000-00002F0C0000}"/>
    <cellStyle name="40% - Accent3 2 2 2_Exh G" xfId="2983" xr:uid="{00000000-0005-0000-0000-0000300C0000}"/>
    <cellStyle name="40% - Accent3 2 2 3" xfId="970" xr:uid="{00000000-0005-0000-0000-0000310C0000}"/>
    <cellStyle name="40% - Accent3 2 2 3 2" xfId="1889" xr:uid="{00000000-0005-0000-0000-0000320C0000}"/>
    <cellStyle name="40% - Accent3 2 2 3 2 2" xfId="5406" xr:uid="{00000000-0005-0000-0000-0000330C0000}"/>
    <cellStyle name="40% - Accent3 2 2 3 2_Exh G" xfId="2986" xr:uid="{00000000-0005-0000-0000-0000340C0000}"/>
    <cellStyle name="40% - Accent3 2 2 3 3" xfId="4527" xr:uid="{00000000-0005-0000-0000-0000350C0000}"/>
    <cellStyle name="40% - Accent3 2 2 3_Exh G" xfId="2985" xr:uid="{00000000-0005-0000-0000-0000360C0000}"/>
    <cellStyle name="40% - Accent3 2 2 4" xfId="1490" xr:uid="{00000000-0005-0000-0000-0000370C0000}"/>
    <cellStyle name="40% - Accent3 2 2 4 2" xfId="5019" xr:uid="{00000000-0005-0000-0000-0000380C0000}"/>
    <cellStyle name="40% - Accent3 2 2 4_Exh G" xfId="2987" xr:uid="{00000000-0005-0000-0000-0000390C0000}"/>
    <cellStyle name="40% - Accent3 2 2 5" xfId="4140" xr:uid="{00000000-0005-0000-0000-00003A0C0000}"/>
    <cellStyle name="40% - Accent3 2 2_Exh G" xfId="2982" xr:uid="{00000000-0005-0000-0000-00003B0C0000}"/>
    <cellStyle name="40% - Accent3 2 3" xfId="465" xr:uid="{00000000-0005-0000-0000-00003C0C0000}"/>
    <cellStyle name="40% - Accent3 2 3 2" xfId="1492" xr:uid="{00000000-0005-0000-0000-00003D0C0000}"/>
    <cellStyle name="40% - Accent3 2 3 2 2" xfId="5021" xr:uid="{00000000-0005-0000-0000-00003E0C0000}"/>
    <cellStyle name="40% - Accent3 2 3 2_Exh G" xfId="2989" xr:uid="{00000000-0005-0000-0000-00003F0C0000}"/>
    <cellStyle name="40% - Accent3 2 3 3" xfId="4142" xr:uid="{00000000-0005-0000-0000-0000400C0000}"/>
    <cellStyle name="40% - Accent3 2 3_Exh G" xfId="2988" xr:uid="{00000000-0005-0000-0000-0000410C0000}"/>
    <cellStyle name="40% - Accent3 2 4" xfId="969" xr:uid="{00000000-0005-0000-0000-0000420C0000}"/>
    <cellStyle name="40% - Accent3 2 4 2" xfId="1888" xr:uid="{00000000-0005-0000-0000-0000430C0000}"/>
    <cellStyle name="40% - Accent3 2 4 2 2" xfId="5405" xr:uid="{00000000-0005-0000-0000-0000440C0000}"/>
    <cellStyle name="40% - Accent3 2 4 2_Exh G" xfId="2991" xr:uid="{00000000-0005-0000-0000-0000450C0000}"/>
    <cellStyle name="40% - Accent3 2 4 3" xfId="4526" xr:uid="{00000000-0005-0000-0000-0000460C0000}"/>
    <cellStyle name="40% - Accent3 2 4_Exh G" xfId="2990" xr:uid="{00000000-0005-0000-0000-0000470C0000}"/>
    <cellStyle name="40% - Accent3 2 5" xfId="1489" xr:uid="{00000000-0005-0000-0000-0000480C0000}"/>
    <cellStyle name="40% - Accent3 2 5 2" xfId="5018" xr:uid="{00000000-0005-0000-0000-0000490C0000}"/>
    <cellStyle name="40% - Accent3 2 5_Exh G" xfId="2992" xr:uid="{00000000-0005-0000-0000-00004A0C0000}"/>
    <cellStyle name="40% - Accent3 2 6" xfId="4139" xr:uid="{00000000-0005-0000-0000-00004B0C0000}"/>
    <cellStyle name="40% - Accent3 2_Exh G" xfId="2981" xr:uid="{00000000-0005-0000-0000-00004C0C0000}"/>
    <cellStyle name="40% - Accent3 3" xfId="466" xr:uid="{00000000-0005-0000-0000-00004D0C0000}"/>
    <cellStyle name="40% - Accent3 3 2" xfId="467" xr:uid="{00000000-0005-0000-0000-00004E0C0000}"/>
    <cellStyle name="40% - Accent3 3 2 2" xfId="468" xr:uid="{00000000-0005-0000-0000-00004F0C0000}"/>
    <cellStyle name="40% - Accent3 3 2 2 2" xfId="1495" xr:uid="{00000000-0005-0000-0000-0000500C0000}"/>
    <cellStyle name="40% - Accent3 3 2 2 2 2" xfId="5024" xr:uid="{00000000-0005-0000-0000-0000510C0000}"/>
    <cellStyle name="40% - Accent3 3 2 2 2_Exh G" xfId="2996" xr:uid="{00000000-0005-0000-0000-0000520C0000}"/>
    <cellStyle name="40% - Accent3 3 2 2 3" xfId="4145" xr:uid="{00000000-0005-0000-0000-0000530C0000}"/>
    <cellStyle name="40% - Accent3 3 2 2_Exh G" xfId="2995" xr:uid="{00000000-0005-0000-0000-0000540C0000}"/>
    <cellStyle name="40% - Accent3 3 2 3" xfId="972" xr:uid="{00000000-0005-0000-0000-0000550C0000}"/>
    <cellStyle name="40% - Accent3 3 2 3 2" xfId="1891" xr:uid="{00000000-0005-0000-0000-0000560C0000}"/>
    <cellStyle name="40% - Accent3 3 2 3 2 2" xfId="5408" xr:uid="{00000000-0005-0000-0000-0000570C0000}"/>
    <cellStyle name="40% - Accent3 3 2 3 2_Exh G" xfId="2998" xr:uid="{00000000-0005-0000-0000-0000580C0000}"/>
    <cellStyle name="40% - Accent3 3 2 3 3" xfId="4529" xr:uid="{00000000-0005-0000-0000-0000590C0000}"/>
    <cellStyle name="40% - Accent3 3 2 3_Exh G" xfId="2997" xr:uid="{00000000-0005-0000-0000-00005A0C0000}"/>
    <cellStyle name="40% - Accent3 3 2 4" xfId="1494" xr:uid="{00000000-0005-0000-0000-00005B0C0000}"/>
    <cellStyle name="40% - Accent3 3 2 4 2" xfId="5023" xr:uid="{00000000-0005-0000-0000-00005C0C0000}"/>
    <cellStyle name="40% - Accent3 3 2 4_Exh G" xfId="2999" xr:uid="{00000000-0005-0000-0000-00005D0C0000}"/>
    <cellStyle name="40% - Accent3 3 2 5" xfId="4144" xr:uid="{00000000-0005-0000-0000-00005E0C0000}"/>
    <cellStyle name="40% - Accent3 3 2_Exh G" xfId="2994" xr:uid="{00000000-0005-0000-0000-00005F0C0000}"/>
    <cellStyle name="40% - Accent3 3 3" xfId="469" xr:uid="{00000000-0005-0000-0000-0000600C0000}"/>
    <cellStyle name="40% - Accent3 3 3 2" xfId="1496" xr:uid="{00000000-0005-0000-0000-0000610C0000}"/>
    <cellStyle name="40% - Accent3 3 3 2 2" xfId="5025" xr:uid="{00000000-0005-0000-0000-0000620C0000}"/>
    <cellStyle name="40% - Accent3 3 3 2_Exh G" xfId="3001" xr:uid="{00000000-0005-0000-0000-0000630C0000}"/>
    <cellStyle name="40% - Accent3 3 3 3" xfId="4146" xr:uid="{00000000-0005-0000-0000-0000640C0000}"/>
    <cellStyle name="40% - Accent3 3 3_Exh G" xfId="3000" xr:uid="{00000000-0005-0000-0000-0000650C0000}"/>
    <cellStyle name="40% - Accent3 3 4" xfId="971" xr:uid="{00000000-0005-0000-0000-0000660C0000}"/>
    <cellStyle name="40% - Accent3 3 4 2" xfId="1890" xr:uid="{00000000-0005-0000-0000-0000670C0000}"/>
    <cellStyle name="40% - Accent3 3 4 2 2" xfId="5407" xr:uid="{00000000-0005-0000-0000-0000680C0000}"/>
    <cellStyle name="40% - Accent3 3 4 2_Exh G" xfId="3003" xr:uid="{00000000-0005-0000-0000-0000690C0000}"/>
    <cellStyle name="40% - Accent3 3 4 3" xfId="4528" xr:uid="{00000000-0005-0000-0000-00006A0C0000}"/>
    <cellStyle name="40% - Accent3 3 4_Exh G" xfId="3002" xr:uid="{00000000-0005-0000-0000-00006B0C0000}"/>
    <cellStyle name="40% - Accent3 3 5" xfId="1493" xr:uid="{00000000-0005-0000-0000-00006C0C0000}"/>
    <cellStyle name="40% - Accent3 3 5 2" xfId="5022" xr:uid="{00000000-0005-0000-0000-00006D0C0000}"/>
    <cellStyle name="40% - Accent3 3 5_Exh G" xfId="3004" xr:uid="{00000000-0005-0000-0000-00006E0C0000}"/>
    <cellStyle name="40% - Accent3 3 6" xfId="4143" xr:uid="{00000000-0005-0000-0000-00006F0C0000}"/>
    <cellStyle name="40% - Accent3 3_Exh G" xfId="2993" xr:uid="{00000000-0005-0000-0000-0000700C0000}"/>
    <cellStyle name="40% - Accent3 4" xfId="470" xr:uid="{00000000-0005-0000-0000-0000710C0000}"/>
    <cellStyle name="40% - Accent3 4 2" xfId="471" xr:uid="{00000000-0005-0000-0000-0000720C0000}"/>
    <cellStyle name="40% - Accent3 4 2 2" xfId="472" xr:uid="{00000000-0005-0000-0000-0000730C0000}"/>
    <cellStyle name="40% - Accent3 4 2 2 2" xfId="1499" xr:uid="{00000000-0005-0000-0000-0000740C0000}"/>
    <cellStyle name="40% - Accent3 4 2 2 2 2" xfId="5028" xr:uid="{00000000-0005-0000-0000-0000750C0000}"/>
    <cellStyle name="40% - Accent3 4 2 2 2_Exh G" xfId="3008" xr:uid="{00000000-0005-0000-0000-0000760C0000}"/>
    <cellStyle name="40% - Accent3 4 2 2 3" xfId="4149" xr:uid="{00000000-0005-0000-0000-0000770C0000}"/>
    <cellStyle name="40% - Accent3 4 2 2_Exh G" xfId="3007" xr:uid="{00000000-0005-0000-0000-0000780C0000}"/>
    <cellStyle name="40% - Accent3 4 2 3" xfId="974" xr:uid="{00000000-0005-0000-0000-0000790C0000}"/>
    <cellStyle name="40% - Accent3 4 2 3 2" xfId="1893" xr:uid="{00000000-0005-0000-0000-00007A0C0000}"/>
    <cellStyle name="40% - Accent3 4 2 3 2 2" xfId="5410" xr:uid="{00000000-0005-0000-0000-00007B0C0000}"/>
    <cellStyle name="40% - Accent3 4 2 3 2_Exh G" xfId="3010" xr:uid="{00000000-0005-0000-0000-00007C0C0000}"/>
    <cellStyle name="40% - Accent3 4 2 3 3" xfId="4531" xr:uid="{00000000-0005-0000-0000-00007D0C0000}"/>
    <cellStyle name="40% - Accent3 4 2 3_Exh G" xfId="3009" xr:uid="{00000000-0005-0000-0000-00007E0C0000}"/>
    <cellStyle name="40% - Accent3 4 2 4" xfId="1498" xr:uid="{00000000-0005-0000-0000-00007F0C0000}"/>
    <cellStyle name="40% - Accent3 4 2 4 2" xfId="5027" xr:uid="{00000000-0005-0000-0000-0000800C0000}"/>
    <cellStyle name="40% - Accent3 4 2 4_Exh G" xfId="3011" xr:uid="{00000000-0005-0000-0000-0000810C0000}"/>
    <cellStyle name="40% - Accent3 4 2 5" xfId="4148" xr:uid="{00000000-0005-0000-0000-0000820C0000}"/>
    <cellStyle name="40% - Accent3 4 2_Exh G" xfId="3006" xr:uid="{00000000-0005-0000-0000-0000830C0000}"/>
    <cellStyle name="40% - Accent3 4 3" xfId="473" xr:uid="{00000000-0005-0000-0000-0000840C0000}"/>
    <cellStyle name="40% - Accent3 4 3 2" xfId="1500" xr:uid="{00000000-0005-0000-0000-0000850C0000}"/>
    <cellStyle name="40% - Accent3 4 3 2 2" xfId="5029" xr:uid="{00000000-0005-0000-0000-0000860C0000}"/>
    <cellStyle name="40% - Accent3 4 3 2_Exh G" xfId="3013" xr:uid="{00000000-0005-0000-0000-0000870C0000}"/>
    <cellStyle name="40% - Accent3 4 3 3" xfId="4150" xr:uid="{00000000-0005-0000-0000-0000880C0000}"/>
    <cellStyle name="40% - Accent3 4 3_Exh G" xfId="3012" xr:uid="{00000000-0005-0000-0000-0000890C0000}"/>
    <cellStyle name="40% - Accent3 4 4" xfId="973" xr:uid="{00000000-0005-0000-0000-00008A0C0000}"/>
    <cellStyle name="40% - Accent3 4 4 2" xfId="1892" xr:uid="{00000000-0005-0000-0000-00008B0C0000}"/>
    <cellStyle name="40% - Accent3 4 4 2 2" xfId="5409" xr:uid="{00000000-0005-0000-0000-00008C0C0000}"/>
    <cellStyle name="40% - Accent3 4 4 2_Exh G" xfId="3015" xr:uid="{00000000-0005-0000-0000-00008D0C0000}"/>
    <cellStyle name="40% - Accent3 4 4 3" xfId="4530" xr:uid="{00000000-0005-0000-0000-00008E0C0000}"/>
    <cellStyle name="40% - Accent3 4 4_Exh G" xfId="3014" xr:uid="{00000000-0005-0000-0000-00008F0C0000}"/>
    <cellStyle name="40% - Accent3 4 5" xfId="1497" xr:uid="{00000000-0005-0000-0000-0000900C0000}"/>
    <cellStyle name="40% - Accent3 4 5 2" xfId="5026" xr:uid="{00000000-0005-0000-0000-0000910C0000}"/>
    <cellStyle name="40% - Accent3 4 5_Exh G" xfId="3016" xr:uid="{00000000-0005-0000-0000-0000920C0000}"/>
    <cellStyle name="40% - Accent3 4 6" xfId="4147" xr:uid="{00000000-0005-0000-0000-0000930C0000}"/>
    <cellStyle name="40% - Accent3 4_Exh G" xfId="3005" xr:uid="{00000000-0005-0000-0000-0000940C0000}"/>
    <cellStyle name="40% - Accent3 5" xfId="474" xr:uid="{00000000-0005-0000-0000-0000950C0000}"/>
    <cellStyle name="40% - Accent3 5 2" xfId="475" xr:uid="{00000000-0005-0000-0000-0000960C0000}"/>
    <cellStyle name="40% - Accent3 5 2 2" xfId="476" xr:uid="{00000000-0005-0000-0000-0000970C0000}"/>
    <cellStyle name="40% - Accent3 5 2 2 2" xfId="1503" xr:uid="{00000000-0005-0000-0000-0000980C0000}"/>
    <cellStyle name="40% - Accent3 5 2 2 2 2" xfId="5032" xr:uid="{00000000-0005-0000-0000-0000990C0000}"/>
    <cellStyle name="40% - Accent3 5 2 2 2_Exh G" xfId="3020" xr:uid="{00000000-0005-0000-0000-00009A0C0000}"/>
    <cellStyle name="40% - Accent3 5 2 2 3" xfId="4153" xr:uid="{00000000-0005-0000-0000-00009B0C0000}"/>
    <cellStyle name="40% - Accent3 5 2 2_Exh G" xfId="3019" xr:uid="{00000000-0005-0000-0000-00009C0C0000}"/>
    <cellStyle name="40% - Accent3 5 2 3" xfId="1502" xr:uid="{00000000-0005-0000-0000-00009D0C0000}"/>
    <cellStyle name="40% - Accent3 5 2 3 2" xfId="5031" xr:uid="{00000000-0005-0000-0000-00009E0C0000}"/>
    <cellStyle name="40% - Accent3 5 2 3_Exh G" xfId="3021" xr:uid="{00000000-0005-0000-0000-00009F0C0000}"/>
    <cellStyle name="40% - Accent3 5 2 4" xfId="4152" xr:uid="{00000000-0005-0000-0000-0000A00C0000}"/>
    <cellStyle name="40% - Accent3 5 2_Exh G" xfId="3018" xr:uid="{00000000-0005-0000-0000-0000A10C0000}"/>
    <cellStyle name="40% - Accent3 5 3" xfId="477" xr:uid="{00000000-0005-0000-0000-0000A20C0000}"/>
    <cellStyle name="40% - Accent3 5 3 2" xfId="1504" xr:uid="{00000000-0005-0000-0000-0000A30C0000}"/>
    <cellStyle name="40% - Accent3 5 3 2 2" xfId="5033" xr:uid="{00000000-0005-0000-0000-0000A40C0000}"/>
    <cellStyle name="40% - Accent3 5 3 2_Exh G" xfId="3023" xr:uid="{00000000-0005-0000-0000-0000A50C0000}"/>
    <cellStyle name="40% - Accent3 5 3 3" xfId="4154" xr:uid="{00000000-0005-0000-0000-0000A60C0000}"/>
    <cellStyle name="40% - Accent3 5 3_Exh G" xfId="3022" xr:uid="{00000000-0005-0000-0000-0000A70C0000}"/>
    <cellStyle name="40% - Accent3 5 4" xfId="975" xr:uid="{00000000-0005-0000-0000-0000A80C0000}"/>
    <cellStyle name="40% - Accent3 5 5" xfId="1501" xr:uid="{00000000-0005-0000-0000-0000A90C0000}"/>
    <cellStyle name="40% - Accent3 5 5 2" xfId="5030" xr:uid="{00000000-0005-0000-0000-0000AA0C0000}"/>
    <cellStyle name="40% - Accent3 5 5_Exh G" xfId="3024" xr:uid="{00000000-0005-0000-0000-0000AB0C0000}"/>
    <cellStyle name="40% - Accent3 5 6" xfId="4151" xr:uid="{00000000-0005-0000-0000-0000AC0C0000}"/>
    <cellStyle name="40% - Accent3 5_Exh G" xfId="3017" xr:uid="{00000000-0005-0000-0000-0000AD0C0000}"/>
    <cellStyle name="40% - Accent3 6" xfId="478" xr:uid="{00000000-0005-0000-0000-0000AE0C0000}"/>
    <cellStyle name="40% - Accent3 6 2" xfId="479" xr:uid="{00000000-0005-0000-0000-0000AF0C0000}"/>
    <cellStyle name="40% - Accent3 6 2 2" xfId="480" xr:uid="{00000000-0005-0000-0000-0000B00C0000}"/>
    <cellStyle name="40% - Accent3 6 2 2 2" xfId="1507" xr:uid="{00000000-0005-0000-0000-0000B10C0000}"/>
    <cellStyle name="40% - Accent3 6 2 2 2 2" xfId="5036" xr:uid="{00000000-0005-0000-0000-0000B20C0000}"/>
    <cellStyle name="40% - Accent3 6 2 2 2_Exh G" xfId="3028" xr:uid="{00000000-0005-0000-0000-0000B30C0000}"/>
    <cellStyle name="40% - Accent3 6 2 2 3" xfId="4157" xr:uid="{00000000-0005-0000-0000-0000B40C0000}"/>
    <cellStyle name="40% - Accent3 6 2 2_Exh G" xfId="3027" xr:uid="{00000000-0005-0000-0000-0000B50C0000}"/>
    <cellStyle name="40% - Accent3 6 2 3" xfId="1506" xr:uid="{00000000-0005-0000-0000-0000B60C0000}"/>
    <cellStyle name="40% - Accent3 6 2 3 2" xfId="5035" xr:uid="{00000000-0005-0000-0000-0000B70C0000}"/>
    <cellStyle name="40% - Accent3 6 2 3_Exh G" xfId="3029" xr:uid="{00000000-0005-0000-0000-0000B80C0000}"/>
    <cellStyle name="40% - Accent3 6 2 4" xfId="4156" xr:uid="{00000000-0005-0000-0000-0000B90C0000}"/>
    <cellStyle name="40% - Accent3 6 2_Exh G" xfId="3026" xr:uid="{00000000-0005-0000-0000-0000BA0C0000}"/>
    <cellStyle name="40% - Accent3 6 3" xfId="481" xr:uid="{00000000-0005-0000-0000-0000BB0C0000}"/>
    <cellStyle name="40% - Accent3 6 3 2" xfId="1508" xr:uid="{00000000-0005-0000-0000-0000BC0C0000}"/>
    <cellStyle name="40% - Accent3 6 3 2 2" xfId="5037" xr:uid="{00000000-0005-0000-0000-0000BD0C0000}"/>
    <cellStyle name="40% - Accent3 6 3 2_Exh G" xfId="3031" xr:uid="{00000000-0005-0000-0000-0000BE0C0000}"/>
    <cellStyle name="40% - Accent3 6 3 3" xfId="4158" xr:uid="{00000000-0005-0000-0000-0000BF0C0000}"/>
    <cellStyle name="40% - Accent3 6 3_Exh G" xfId="3030" xr:uid="{00000000-0005-0000-0000-0000C00C0000}"/>
    <cellStyle name="40% - Accent3 6 4" xfId="976" xr:uid="{00000000-0005-0000-0000-0000C10C0000}"/>
    <cellStyle name="40% - Accent3 6 4 2" xfId="1894" xr:uid="{00000000-0005-0000-0000-0000C20C0000}"/>
    <cellStyle name="40% - Accent3 6 4 2 2" xfId="5411" xr:uid="{00000000-0005-0000-0000-0000C30C0000}"/>
    <cellStyle name="40% - Accent3 6 4 2_Exh G" xfId="3033" xr:uid="{00000000-0005-0000-0000-0000C40C0000}"/>
    <cellStyle name="40% - Accent3 6 4 3" xfId="4532" xr:uid="{00000000-0005-0000-0000-0000C50C0000}"/>
    <cellStyle name="40% - Accent3 6 4_Exh G" xfId="3032" xr:uid="{00000000-0005-0000-0000-0000C60C0000}"/>
    <cellStyle name="40% - Accent3 6 5" xfId="1505" xr:uid="{00000000-0005-0000-0000-0000C70C0000}"/>
    <cellStyle name="40% - Accent3 6 5 2" xfId="5034" xr:uid="{00000000-0005-0000-0000-0000C80C0000}"/>
    <cellStyle name="40% - Accent3 6 5_Exh G" xfId="3034" xr:uid="{00000000-0005-0000-0000-0000C90C0000}"/>
    <cellStyle name="40% - Accent3 6 6" xfId="4155" xr:uid="{00000000-0005-0000-0000-0000CA0C0000}"/>
    <cellStyle name="40% - Accent3 6_Exh G" xfId="3025" xr:uid="{00000000-0005-0000-0000-0000CB0C0000}"/>
    <cellStyle name="40% - Accent3 7" xfId="482" xr:uid="{00000000-0005-0000-0000-0000CC0C0000}"/>
    <cellStyle name="40% - Accent3 7 2" xfId="483" xr:uid="{00000000-0005-0000-0000-0000CD0C0000}"/>
    <cellStyle name="40% - Accent3 7 2 2" xfId="484" xr:uid="{00000000-0005-0000-0000-0000CE0C0000}"/>
    <cellStyle name="40% - Accent3 7 2 2 2" xfId="1511" xr:uid="{00000000-0005-0000-0000-0000CF0C0000}"/>
    <cellStyle name="40% - Accent3 7 2 2 2 2" xfId="5040" xr:uid="{00000000-0005-0000-0000-0000D00C0000}"/>
    <cellStyle name="40% - Accent3 7 2 2 2_Exh G" xfId="3038" xr:uid="{00000000-0005-0000-0000-0000D10C0000}"/>
    <cellStyle name="40% - Accent3 7 2 2 3" xfId="4161" xr:uid="{00000000-0005-0000-0000-0000D20C0000}"/>
    <cellStyle name="40% - Accent3 7 2 2_Exh G" xfId="3037" xr:uid="{00000000-0005-0000-0000-0000D30C0000}"/>
    <cellStyle name="40% - Accent3 7 2 3" xfId="1510" xr:uid="{00000000-0005-0000-0000-0000D40C0000}"/>
    <cellStyle name="40% - Accent3 7 2 3 2" xfId="5039" xr:uid="{00000000-0005-0000-0000-0000D50C0000}"/>
    <cellStyle name="40% - Accent3 7 2 3_Exh G" xfId="3039" xr:uid="{00000000-0005-0000-0000-0000D60C0000}"/>
    <cellStyle name="40% - Accent3 7 2 4" xfId="4160" xr:uid="{00000000-0005-0000-0000-0000D70C0000}"/>
    <cellStyle name="40% - Accent3 7 2_Exh G" xfId="3036" xr:uid="{00000000-0005-0000-0000-0000D80C0000}"/>
    <cellStyle name="40% - Accent3 7 3" xfId="485" xr:uid="{00000000-0005-0000-0000-0000D90C0000}"/>
    <cellStyle name="40% - Accent3 7 3 2" xfId="1512" xr:uid="{00000000-0005-0000-0000-0000DA0C0000}"/>
    <cellStyle name="40% - Accent3 7 3 2 2" xfId="5041" xr:uid="{00000000-0005-0000-0000-0000DB0C0000}"/>
    <cellStyle name="40% - Accent3 7 3 2_Exh G" xfId="3041" xr:uid="{00000000-0005-0000-0000-0000DC0C0000}"/>
    <cellStyle name="40% - Accent3 7 3 3" xfId="4162" xr:uid="{00000000-0005-0000-0000-0000DD0C0000}"/>
    <cellStyle name="40% - Accent3 7 3_Exh G" xfId="3040" xr:uid="{00000000-0005-0000-0000-0000DE0C0000}"/>
    <cellStyle name="40% - Accent3 7 4" xfId="977" xr:uid="{00000000-0005-0000-0000-0000DF0C0000}"/>
    <cellStyle name="40% - Accent3 7 4 2" xfId="1895" xr:uid="{00000000-0005-0000-0000-0000E00C0000}"/>
    <cellStyle name="40% - Accent3 7 4 2 2" xfId="5412" xr:uid="{00000000-0005-0000-0000-0000E10C0000}"/>
    <cellStyle name="40% - Accent3 7 4 2_Exh G" xfId="3043" xr:uid="{00000000-0005-0000-0000-0000E20C0000}"/>
    <cellStyle name="40% - Accent3 7 4 3" xfId="4533" xr:uid="{00000000-0005-0000-0000-0000E30C0000}"/>
    <cellStyle name="40% - Accent3 7 4_Exh G" xfId="3042" xr:uid="{00000000-0005-0000-0000-0000E40C0000}"/>
    <cellStyle name="40% - Accent3 7 5" xfId="1509" xr:uid="{00000000-0005-0000-0000-0000E50C0000}"/>
    <cellStyle name="40% - Accent3 7 5 2" xfId="5038" xr:uid="{00000000-0005-0000-0000-0000E60C0000}"/>
    <cellStyle name="40% - Accent3 7 5_Exh G" xfId="3044" xr:uid="{00000000-0005-0000-0000-0000E70C0000}"/>
    <cellStyle name="40% - Accent3 7 6" xfId="4159" xr:uid="{00000000-0005-0000-0000-0000E80C0000}"/>
    <cellStyle name="40% - Accent3 7_Exh G" xfId="3035" xr:uid="{00000000-0005-0000-0000-0000E90C0000}"/>
    <cellStyle name="40% - Accent3 8" xfId="486" xr:uid="{00000000-0005-0000-0000-0000EA0C0000}"/>
    <cellStyle name="40% - Accent3 8 2" xfId="487" xr:uid="{00000000-0005-0000-0000-0000EB0C0000}"/>
    <cellStyle name="40% - Accent3 8 2 2" xfId="488" xr:uid="{00000000-0005-0000-0000-0000EC0C0000}"/>
    <cellStyle name="40% - Accent3 8 2 2 2" xfId="1515" xr:uid="{00000000-0005-0000-0000-0000ED0C0000}"/>
    <cellStyle name="40% - Accent3 8 2 2 2 2" xfId="5044" xr:uid="{00000000-0005-0000-0000-0000EE0C0000}"/>
    <cellStyle name="40% - Accent3 8 2 2 2_Exh G" xfId="3048" xr:uid="{00000000-0005-0000-0000-0000EF0C0000}"/>
    <cellStyle name="40% - Accent3 8 2 2 3" xfId="4165" xr:uid="{00000000-0005-0000-0000-0000F00C0000}"/>
    <cellStyle name="40% - Accent3 8 2 2_Exh G" xfId="3047" xr:uid="{00000000-0005-0000-0000-0000F10C0000}"/>
    <cellStyle name="40% - Accent3 8 2 3" xfId="1514" xr:uid="{00000000-0005-0000-0000-0000F20C0000}"/>
    <cellStyle name="40% - Accent3 8 2 3 2" xfId="5043" xr:uid="{00000000-0005-0000-0000-0000F30C0000}"/>
    <cellStyle name="40% - Accent3 8 2 3_Exh G" xfId="3049" xr:uid="{00000000-0005-0000-0000-0000F40C0000}"/>
    <cellStyle name="40% - Accent3 8 2 4" xfId="4164" xr:uid="{00000000-0005-0000-0000-0000F50C0000}"/>
    <cellStyle name="40% - Accent3 8 2_Exh G" xfId="3046" xr:uid="{00000000-0005-0000-0000-0000F60C0000}"/>
    <cellStyle name="40% - Accent3 8 3" xfId="489" xr:uid="{00000000-0005-0000-0000-0000F70C0000}"/>
    <cellStyle name="40% - Accent3 8 3 2" xfId="1516" xr:uid="{00000000-0005-0000-0000-0000F80C0000}"/>
    <cellStyle name="40% - Accent3 8 3 2 2" xfId="5045" xr:uid="{00000000-0005-0000-0000-0000F90C0000}"/>
    <cellStyle name="40% - Accent3 8 3 2_Exh G" xfId="3051" xr:uid="{00000000-0005-0000-0000-0000FA0C0000}"/>
    <cellStyle name="40% - Accent3 8 3 3" xfId="4166" xr:uid="{00000000-0005-0000-0000-0000FB0C0000}"/>
    <cellStyle name="40% - Accent3 8 3_Exh G" xfId="3050" xr:uid="{00000000-0005-0000-0000-0000FC0C0000}"/>
    <cellStyle name="40% - Accent3 8 4" xfId="978" xr:uid="{00000000-0005-0000-0000-0000FD0C0000}"/>
    <cellStyle name="40% - Accent3 8 4 2" xfId="1896" xr:uid="{00000000-0005-0000-0000-0000FE0C0000}"/>
    <cellStyle name="40% - Accent3 8 4 2 2" xfId="5413" xr:uid="{00000000-0005-0000-0000-0000FF0C0000}"/>
    <cellStyle name="40% - Accent3 8 4 2_Exh G" xfId="3053" xr:uid="{00000000-0005-0000-0000-0000000D0000}"/>
    <cellStyle name="40% - Accent3 8 4 3" xfId="4534" xr:uid="{00000000-0005-0000-0000-0000010D0000}"/>
    <cellStyle name="40% - Accent3 8 4_Exh G" xfId="3052" xr:uid="{00000000-0005-0000-0000-0000020D0000}"/>
    <cellStyle name="40% - Accent3 8 5" xfId="1513" xr:uid="{00000000-0005-0000-0000-0000030D0000}"/>
    <cellStyle name="40% - Accent3 8 5 2" xfId="5042" xr:uid="{00000000-0005-0000-0000-0000040D0000}"/>
    <cellStyle name="40% - Accent3 8 5_Exh G" xfId="3054" xr:uid="{00000000-0005-0000-0000-0000050D0000}"/>
    <cellStyle name="40% - Accent3 8 6" xfId="4163" xr:uid="{00000000-0005-0000-0000-0000060D0000}"/>
    <cellStyle name="40% - Accent3 8_Exh G" xfId="3045" xr:uid="{00000000-0005-0000-0000-0000070D0000}"/>
    <cellStyle name="40% - Accent3 9" xfId="490" xr:uid="{00000000-0005-0000-0000-0000080D0000}"/>
    <cellStyle name="40% - Accent3 9 2" xfId="491" xr:uid="{00000000-0005-0000-0000-0000090D0000}"/>
    <cellStyle name="40% - Accent3 9 2 2" xfId="492" xr:uid="{00000000-0005-0000-0000-00000A0D0000}"/>
    <cellStyle name="40% - Accent3 9 2 2 2" xfId="1519" xr:uid="{00000000-0005-0000-0000-00000B0D0000}"/>
    <cellStyle name="40% - Accent3 9 2 2 2 2" xfId="5048" xr:uid="{00000000-0005-0000-0000-00000C0D0000}"/>
    <cellStyle name="40% - Accent3 9 2 2 2_Exh G" xfId="3058" xr:uid="{00000000-0005-0000-0000-00000D0D0000}"/>
    <cellStyle name="40% - Accent3 9 2 2 3" xfId="4169" xr:uid="{00000000-0005-0000-0000-00000E0D0000}"/>
    <cellStyle name="40% - Accent3 9 2 2_Exh G" xfId="3057" xr:uid="{00000000-0005-0000-0000-00000F0D0000}"/>
    <cellStyle name="40% - Accent3 9 2 3" xfId="1518" xr:uid="{00000000-0005-0000-0000-0000100D0000}"/>
    <cellStyle name="40% - Accent3 9 2 3 2" xfId="5047" xr:uid="{00000000-0005-0000-0000-0000110D0000}"/>
    <cellStyle name="40% - Accent3 9 2 3_Exh G" xfId="3059" xr:uid="{00000000-0005-0000-0000-0000120D0000}"/>
    <cellStyle name="40% - Accent3 9 2 4" xfId="4168" xr:uid="{00000000-0005-0000-0000-0000130D0000}"/>
    <cellStyle name="40% - Accent3 9 2_Exh G" xfId="3056" xr:uid="{00000000-0005-0000-0000-0000140D0000}"/>
    <cellStyle name="40% - Accent3 9 3" xfId="493" xr:uid="{00000000-0005-0000-0000-0000150D0000}"/>
    <cellStyle name="40% - Accent3 9 3 2" xfId="1520" xr:uid="{00000000-0005-0000-0000-0000160D0000}"/>
    <cellStyle name="40% - Accent3 9 3 2 2" xfId="5049" xr:uid="{00000000-0005-0000-0000-0000170D0000}"/>
    <cellStyle name="40% - Accent3 9 3 2_Exh G" xfId="3061" xr:uid="{00000000-0005-0000-0000-0000180D0000}"/>
    <cellStyle name="40% - Accent3 9 3 3" xfId="4170" xr:uid="{00000000-0005-0000-0000-0000190D0000}"/>
    <cellStyle name="40% - Accent3 9 3_Exh G" xfId="3060" xr:uid="{00000000-0005-0000-0000-00001A0D0000}"/>
    <cellStyle name="40% - Accent3 9 4" xfId="979" xr:uid="{00000000-0005-0000-0000-00001B0D0000}"/>
    <cellStyle name="40% - Accent3 9 4 2" xfId="1897" xr:uid="{00000000-0005-0000-0000-00001C0D0000}"/>
    <cellStyle name="40% - Accent3 9 4 2 2" xfId="5414" xr:uid="{00000000-0005-0000-0000-00001D0D0000}"/>
    <cellStyle name="40% - Accent3 9 4 2_Exh G" xfId="3063" xr:uid="{00000000-0005-0000-0000-00001E0D0000}"/>
    <cellStyle name="40% - Accent3 9 4 3" xfId="4535" xr:uid="{00000000-0005-0000-0000-00001F0D0000}"/>
    <cellStyle name="40% - Accent3 9 4_Exh G" xfId="3062" xr:uid="{00000000-0005-0000-0000-0000200D0000}"/>
    <cellStyle name="40% - Accent3 9 5" xfId="1517" xr:uid="{00000000-0005-0000-0000-0000210D0000}"/>
    <cellStyle name="40% - Accent3 9 5 2" xfId="5046" xr:uid="{00000000-0005-0000-0000-0000220D0000}"/>
    <cellStyle name="40% - Accent3 9 5_Exh G" xfId="3064" xr:uid="{00000000-0005-0000-0000-0000230D0000}"/>
    <cellStyle name="40% - Accent3 9 6" xfId="4167" xr:uid="{00000000-0005-0000-0000-0000240D0000}"/>
    <cellStyle name="40% - Accent3 9_Exh G" xfId="3055" xr:uid="{00000000-0005-0000-0000-0000250D0000}"/>
    <cellStyle name="40% - Accent4 10" xfId="494" xr:uid="{00000000-0005-0000-0000-0000260D0000}"/>
    <cellStyle name="40% - Accent4 10 2" xfId="495" xr:uid="{00000000-0005-0000-0000-0000270D0000}"/>
    <cellStyle name="40% - Accent4 10 2 2" xfId="496" xr:uid="{00000000-0005-0000-0000-0000280D0000}"/>
    <cellStyle name="40% - Accent4 10 2 2 2" xfId="1523" xr:uid="{00000000-0005-0000-0000-0000290D0000}"/>
    <cellStyle name="40% - Accent4 10 2 2 2 2" xfId="5052" xr:uid="{00000000-0005-0000-0000-00002A0D0000}"/>
    <cellStyle name="40% - Accent4 10 2 2 2_Exh G" xfId="3068" xr:uid="{00000000-0005-0000-0000-00002B0D0000}"/>
    <cellStyle name="40% - Accent4 10 2 2 3" xfId="4173" xr:uid="{00000000-0005-0000-0000-00002C0D0000}"/>
    <cellStyle name="40% - Accent4 10 2 2_Exh G" xfId="3067" xr:uid="{00000000-0005-0000-0000-00002D0D0000}"/>
    <cellStyle name="40% - Accent4 10 2 3" xfId="1522" xr:uid="{00000000-0005-0000-0000-00002E0D0000}"/>
    <cellStyle name="40% - Accent4 10 2 3 2" xfId="5051" xr:uid="{00000000-0005-0000-0000-00002F0D0000}"/>
    <cellStyle name="40% - Accent4 10 2 3_Exh G" xfId="3069" xr:uid="{00000000-0005-0000-0000-0000300D0000}"/>
    <cellStyle name="40% - Accent4 10 2 4" xfId="4172" xr:uid="{00000000-0005-0000-0000-0000310D0000}"/>
    <cellStyle name="40% - Accent4 10 2_Exh G" xfId="3066" xr:uid="{00000000-0005-0000-0000-0000320D0000}"/>
    <cellStyle name="40% - Accent4 10 3" xfId="497" xr:uid="{00000000-0005-0000-0000-0000330D0000}"/>
    <cellStyle name="40% - Accent4 10 3 2" xfId="1524" xr:uid="{00000000-0005-0000-0000-0000340D0000}"/>
    <cellStyle name="40% - Accent4 10 3 2 2" xfId="5053" xr:uid="{00000000-0005-0000-0000-0000350D0000}"/>
    <cellStyle name="40% - Accent4 10 3 2_Exh G" xfId="3071" xr:uid="{00000000-0005-0000-0000-0000360D0000}"/>
    <cellStyle name="40% - Accent4 10 3 3" xfId="4174" xr:uid="{00000000-0005-0000-0000-0000370D0000}"/>
    <cellStyle name="40% - Accent4 10 3_Exh G" xfId="3070" xr:uid="{00000000-0005-0000-0000-0000380D0000}"/>
    <cellStyle name="40% - Accent4 10 4" xfId="980" xr:uid="{00000000-0005-0000-0000-0000390D0000}"/>
    <cellStyle name="40% - Accent4 10 5" xfId="1521" xr:uid="{00000000-0005-0000-0000-00003A0D0000}"/>
    <cellStyle name="40% - Accent4 10 5 2" xfId="5050" xr:uid="{00000000-0005-0000-0000-00003B0D0000}"/>
    <cellStyle name="40% - Accent4 10 5_Exh G" xfId="3072" xr:uid="{00000000-0005-0000-0000-00003C0D0000}"/>
    <cellStyle name="40% - Accent4 10 6" xfId="4171" xr:uid="{00000000-0005-0000-0000-00003D0D0000}"/>
    <cellStyle name="40% - Accent4 10_Exh G" xfId="3065" xr:uid="{00000000-0005-0000-0000-00003E0D0000}"/>
    <cellStyle name="40% - Accent4 11" xfId="498" xr:uid="{00000000-0005-0000-0000-00003F0D0000}"/>
    <cellStyle name="40% - Accent4 11 2" xfId="499" xr:uid="{00000000-0005-0000-0000-0000400D0000}"/>
    <cellStyle name="40% - Accent4 11 2 2" xfId="500" xr:uid="{00000000-0005-0000-0000-0000410D0000}"/>
    <cellStyle name="40% - Accent4 11 2 2 2" xfId="1527" xr:uid="{00000000-0005-0000-0000-0000420D0000}"/>
    <cellStyle name="40% - Accent4 11 2 2 2 2" xfId="5056" xr:uid="{00000000-0005-0000-0000-0000430D0000}"/>
    <cellStyle name="40% - Accent4 11 2 2 2_Exh G" xfId="3076" xr:uid="{00000000-0005-0000-0000-0000440D0000}"/>
    <cellStyle name="40% - Accent4 11 2 2 3" xfId="4177" xr:uid="{00000000-0005-0000-0000-0000450D0000}"/>
    <cellStyle name="40% - Accent4 11 2 2_Exh G" xfId="3075" xr:uid="{00000000-0005-0000-0000-0000460D0000}"/>
    <cellStyle name="40% - Accent4 11 2 3" xfId="1526" xr:uid="{00000000-0005-0000-0000-0000470D0000}"/>
    <cellStyle name="40% - Accent4 11 2 3 2" xfId="5055" xr:uid="{00000000-0005-0000-0000-0000480D0000}"/>
    <cellStyle name="40% - Accent4 11 2 3_Exh G" xfId="3077" xr:uid="{00000000-0005-0000-0000-0000490D0000}"/>
    <cellStyle name="40% - Accent4 11 2 4" xfId="4176" xr:uid="{00000000-0005-0000-0000-00004A0D0000}"/>
    <cellStyle name="40% - Accent4 11 2_Exh G" xfId="3074" xr:uid="{00000000-0005-0000-0000-00004B0D0000}"/>
    <cellStyle name="40% - Accent4 11 3" xfId="501" xr:uid="{00000000-0005-0000-0000-00004C0D0000}"/>
    <cellStyle name="40% - Accent4 11 3 2" xfId="1528" xr:uid="{00000000-0005-0000-0000-00004D0D0000}"/>
    <cellStyle name="40% - Accent4 11 3 2 2" xfId="5057" xr:uid="{00000000-0005-0000-0000-00004E0D0000}"/>
    <cellStyle name="40% - Accent4 11 3 2_Exh G" xfId="3079" xr:uid="{00000000-0005-0000-0000-00004F0D0000}"/>
    <cellStyle name="40% - Accent4 11 3 3" xfId="4178" xr:uid="{00000000-0005-0000-0000-0000500D0000}"/>
    <cellStyle name="40% - Accent4 11 3_Exh G" xfId="3078" xr:uid="{00000000-0005-0000-0000-0000510D0000}"/>
    <cellStyle name="40% - Accent4 11 4" xfId="1525" xr:uid="{00000000-0005-0000-0000-0000520D0000}"/>
    <cellStyle name="40% - Accent4 11 4 2" xfId="5054" xr:uid="{00000000-0005-0000-0000-0000530D0000}"/>
    <cellStyle name="40% - Accent4 11 4_Exh G" xfId="3080" xr:uid="{00000000-0005-0000-0000-0000540D0000}"/>
    <cellStyle name="40% - Accent4 11 5" xfId="4175" xr:uid="{00000000-0005-0000-0000-0000550D0000}"/>
    <cellStyle name="40% - Accent4 11_Exh G" xfId="3073" xr:uid="{00000000-0005-0000-0000-0000560D0000}"/>
    <cellStyle name="40% - Accent4 12" xfId="502" xr:uid="{00000000-0005-0000-0000-0000570D0000}"/>
    <cellStyle name="40% - Accent4 12 2" xfId="503" xr:uid="{00000000-0005-0000-0000-0000580D0000}"/>
    <cellStyle name="40% - Accent4 12 2 2" xfId="504" xr:uid="{00000000-0005-0000-0000-0000590D0000}"/>
    <cellStyle name="40% - Accent4 12 2 2 2" xfId="1531" xr:uid="{00000000-0005-0000-0000-00005A0D0000}"/>
    <cellStyle name="40% - Accent4 12 2 2 2 2" xfId="5060" xr:uid="{00000000-0005-0000-0000-00005B0D0000}"/>
    <cellStyle name="40% - Accent4 12 2 2 2_Exh G" xfId="3084" xr:uid="{00000000-0005-0000-0000-00005C0D0000}"/>
    <cellStyle name="40% - Accent4 12 2 2 3" xfId="4181" xr:uid="{00000000-0005-0000-0000-00005D0D0000}"/>
    <cellStyle name="40% - Accent4 12 2 2_Exh G" xfId="3083" xr:uid="{00000000-0005-0000-0000-00005E0D0000}"/>
    <cellStyle name="40% - Accent4 12 2 3" xfId="1530" xr:uid="{00000000-0005-0000-0000-00005F0D0000}"/>
    <cellStyle name="40% - Accent4 12 2 3 2" xfId="5059" xr:uid="{00000000-0005-0000-0000-0000600D0000}"/>
    <cellStyle name="40% - Accent4 12 2 3_Exh G" xfId="3085" xr:uid="{00000000-0005-0000-0000-0000610D0000}"/>
    <cellStyle name="40% - Accent4 12 2 4" xfId="4180" xr:uid="{00000000-0005-0000-0000-0000620D0000}"/>
    <cellStyle name="40% - Accent4 12 2_Exh G" xfId="3082" xr:uid="{00000000-0005-0000-0000-0000630D0000}"/>
    <cellStyle name="40% - Accent4 12 3" xfId="505" xr:uid="{00000000-0005-0000-0000-0000640D0000}"/>
    <cellStyle name="40% - Accent4 12 3 2" xfId="1532" xr:uid="{00000000-0005-0000-0000-0000650D0000}"/>
    <cellStyle name="40% - Accent4 12 3 2 2" xfId="5061" xr:uid="{00000000-0005-0000-0000-0000660D0000}"/>
    <cellStyle name="40% - Accent4 12 3 2_Exh G" xfId="3087" xr:uid="{00000000-0005-0000-0000-0000670D0000}"/>
    <cellStyle name="40% - Accent4 12 3 3" xfId="4182" xr:uid="{00000000-0005-0000-0000-0000680D0000}"/>
    <cellStyle name="40% - Accent4 12 3_Exh G" xfId="3086" xr:uid="{00000000-0005-0000-0000-0000690D0000}"/>
    <cellStyle name="40% - Accent4 12 4" xfId="1529" xr:uid="{00000000-0005-0000-0000-00006A0D0000}"/>
    <cellStyle name="40% - Accent4 12 4 2" xfId="5058" xr:uid="{00000000-0005-0000-0000-00006B0D0000}"/>
    <cellStyle name="40% - Accent4 12 4_Exh G" xfId="3088" xr:uid="{00000000-0005-0000-0000-00006C0D0000}"/>
    <cellStyle name="40% - Accent4 12 5" xfId="4179" xr:uid="{00000000-0005-0000-0000-00006D0D0000}"/>
    <cellStyle name="40% - Accent4 12_Exh G" xfId="3081" xr:uid="{00000000-0005-0000-0000-00006E0D0000}"/>
    <cellStyle name="40% - Accent4 13" xfId="506" xr:uid="{00000000-0005-0000-0000-00006F0D0000}"/>
    <cellStyle name="40% - Accent4 13 2" xfId="507" xr:uid="{00000000-0005-0000-0000-0000700D0000}"/>
    <cellStyle name="40% - Accent4 13 2 2" xfId="508" xr:uid="{00000000-0005-0000-0000-0000710D0000}"/>
    <cellStyle name="40% - Accent4 13 2 2 2" xfId="1535" xr:uid="{00000000-0005-0000-0000-0000720D0000}"/>
    <cellStyle name="40% - Accent4 13 2 2 2 2" xfId="5064" xr:uid="{00000000-0005-0000-0000-0000730D0000}"/>
    <cellStyle name="40% - Accent4 13 2 2 2_Exh G" xfId="3092" xr:uid="{00000000-0005-0000-0000-0000740D0000}"/>
    <cellStyle name="40% - Accent4 13 2 2 3" xfId="4185" xr:uid="{00000000-0005-0000-0000-0000750D0000}"/>
    <cellStyle name="40% - Accent4 13 2 2_Exh G" xfId="3091" xr:uid="{00000000-0005-0000-0000-0000760D0000}"/>
    <cellStyle name="40% - Accent4 13 2 3" xfId="1534" xr:uid="{00000000-0005-0000-0000-0000770D0000}"/>
    <cellStyle name="40% - Accent4 13 2 3 2" xfId="5063" xr:uid="{00000000-0005-0000-0000-0000780D0000}"/>
    <cellStyle name="40% - Accent4 13 2 3_Exh G" xfId="3093" xr:uid="{00000000-0005-0000-0000-0000790D0000}"/>
    <cellStyle name="40% - Accent4 13 2 4" xfId="4184" xr:uid="{00000000-0005-0000-0000-00007A0D0000}"/>
    <cellStyle name="40% - Accent4 13 2_Exh G" xfId="3090" xr:uid="{00000000-0005-0000-0000-00007B0D0000}"/>
    <cellStyle name="40% - Accent4 13 3" xfId="509" xr:uid="{00000000-0005-0000-0000-00007C0D0000}"/>
    <cellStyle name="40% - Accent4 13 3 2" xfId="1536" xr:uid="{00000000-0005-0000-0000-00007D0D0000}"/>
    <cellStyle name="40% - Accent4 13 3 2 2" xfId="5065" xr:uid="{00000000-0005-0000-0000-00007E0D0000}"/>
    <cellStyle name="40% - Accent4 13 3 2_Exh G" xfId="3095" xr:uid="{00000000-0005-0000-0000-00007F0D0000}"/>
    <cellStyle name="40% - Accent4 13 3 3" xfId="4186" xr:uid="{00000000-0005-0000-0000-0000800D0000}"/>
    <cellStyle name="40% - Accent4 13 3_Exh G" xfId="3094" xr:uid="{00000000-0005-0000-0000-0000810D0000}"/>
    <cellStyle name="40% - Accent4 13 4" xfId="1533" xr:uid="{00000000-0005-0000-0000-0000820D0000}"/>
    <cellStyle name="40% - Accent4 13 4 2" xfId="5062" xr:uid="{00000000-0005-0000-0000-0000830D0000}"/>
    <cellStyle name="40% - Accent4 13 4_Exh G" xfId="3096" xr:uid="{00000000-0005-0000-0000-0000840D0000}"/>
    <cellStyle name="40% - Accent4 13 5" xfId="4183" xr:uid="{00000000-0005-0000-0000-0000850D0000}"/>
    <cellStyle name="40% - Accent4 13_Exh G" xfId="3089" xr:uid="{00000000-0005-0000-0000-0000860D0000}"/>
    <cellStyle name="40% - Accent4 14" xfId="510" xr:uid="{00000000-0005-0000-0000-0000870D0000}"/>
    <cellStyle name="40% - Accent4 14 2" xfId="511" xr:uid="{00000000-0005-0000-0000-0000880D0000}"/>
    <cellStyle name="40% - Accent4 14 2 2" xfId="1538" xr:uid="{00000000-0005-0000-0000-0000890D0000}"/>
    <cellStyle name="40% - Accent4 14 2 2 2" xfId="5067" xr:uid="{00000000-0005-0000-0000-00008A0D0000}"/>
    <cellStyle name="40% - Accent4 14 2 2_Exh G" xfId="3099" xr:uid="{00000000-0005-0000-0000-00008B0D0000}"/>
    <cellStyle name="40% - Accent4 14 2 3" xfId="4188" xr:uid="{00000000-0005-0000-0000-00008C0D0000}"/>
    <cellStyle name="40% - Accent4 14 2_Exh G" xfId="3098" xr:uid="{00000000-0005-0000-0000-00008D0D0000}"/>
    <cellStyle name="40% - Accent4 14 3" xfId="1537" xr:uid="{00000000-0005-0000-0000-00008E0D0000}"/>
    <cellStyle name="40% - Accent4 14 3 2" xfId="5066" xr:uid="{00000000-0005-0000-0000-00008F0D0000}"/>
    <cellStyle name="40% - Accent4 14 3_Exh G" xfId="3100" xr:uid="{00000000-0005-0000-0000-0000900D0000}"/>
    <cellStyle name="40% - Accent4 14 4" xfId="4187" xr:uid="{00000000-0005-0000-0000-0000910D0000}"/>
    <cellStyle name="40% - Accent4 14_Exh G" xfId="3097" xr:uid="{00000000-0005-0000-0000-0000920D0000}"/>
    <cellStyle name="40% - Accent4 15" xfId="512" xr:uid="{00000000-0005-0000-0000-0000930D0000}"/>
    <cellStyle name="40% - Accent4 15 2" xfId="1539" xr:uid="{00000000-0005-0000-0000-0000940D0000}"/>
    <cellStyle name="40% - Accent4 15 2 2" xfId="5068" xr:uid="{00000000-0005-0000-0000-0000950D0000}"/>
    <cellStyle name="40% - Accent4 15 2_Exh G" xfId="3102" xr:uid="{00000000-0005-0000-0000-0000960D0000}"/>
    <cellStyle name="40% - Accent4 15 3" xfId="4189" xr:uid="{00000000-0005-0000-0000-0000970D0000}"/>
    <cellStyle name="40% - Accent4 15_Exh G" xfId="3101" xr:uid="{00000000-0005-0000-0000-0000980D0000}"/>
    <cellStyle name="40% - Accent4 16" xfId="862" xr:uid="{00000000-0005-0000-0000-0000990D0000}"/>
    <cellStyle name="40% - Accent4 16 2" xfId="1800" xr:uid="{00000000-0005-0000-0000-00009A0D0000}"/>
    <cellStyle name="40% - Accent4 16 2 2" xfId="5320" xr:uid="{00000000-0005-0000-0000-00009B0D0000}"/>
    <cellStyle name="40% - Accent4 16 2_Exh G" xfId="3104" xr:uid="{00000000-0005-0000-0000-00009C0D0000}"/>
    <cellStyle name="40% - Accent4 16 3" xfId="4441" xr:uid="{00000000-0005-0000-0000-00009D0D0000}"/>
    <cellStyle name="40% - Accent4 16_Exh G" xfId="3103" xr:uid="{00000000-0005-0000-0000-00009E0D0000}"/>
    <cellStyle name="40% - Accent4 2" xfId="513" xr:uid="{00000000-0005-0000-0000-00009F0D0000}"/>
    <cellStyle name="40% - Accent4 2 2" xfId="514" xr:uid="{00000000-0005-0000-0000-0000A00D0000}"/>
    <cellStyle name="40% - Accent4 2 2 2" xfId="515" xr:uid="{00000000-0005-0000-0000-0000A10D0000}"/>
    <cellStyle name="40% - Accent4 2 2 2 2" xfId="1542" xr:uid="{00000000-0005-0000-0000-0000A20D0000}"/>
    <cellStyle name="40% - Accent4 2 2 2 2 2" xfId="5071" xr:uid="{00000000-0005-0000-0000-0000A30D0000}"/>
    <cellStyle name="40% - Accent4 2 2 2 2_Exh G" xfId="3108" xr:uid="{00000000-0005-0000-0000-0000A40D0000}"/>
    <cellStyle name="40% - Accent4 2 2 2 3" xfId="4192" xr:uid="{00000000-0005-0000-0000-0000A50D0000}"/>
    <cellStyle name="40% - Accent4 2 2 2_Exh G" xfId="3107" xr:uid="{00000000-0005-0000-0000-0000A60D0000}"/>
    <cellStyle name="40% - Accent4 2 2 3" xfId="982" xr:uid="{00000000-0005-0000-0000-0000A70D0000}"/>
    <cellStyle name="40% - Accent4 2 2 3 2" xfId="1899" xr:uid="{00000000-0005-0000-0000-0000A80D0000}"/>
    <cellStyle name="40% - Accent4 2 2 3 2 2" xfId="5416" xr:uid="{00000000-0005-0000-0000-0000A90D0000}"/>
    <cellStyle name="40% - Accent4 2 2 3 2_Exh G" xfId="3110" xr:uid="{00000000-0005-0000-0000-0000AA0D0000}"/>
    <cellStyle name="40% - Accent4 2 2 3 3" xfId="4537" xr:uid="{00000000-0005-0000-0000-0000AB0D0000}"/>
    <cellStyle name="40% - Accent4 2 2 3_Exh G" xfId="3109" xr:uid="{00000000-0005-0000-0000-0000AC0D0000}"/>
    <cellStyle name="40% - Accent4 2 2 4" xfId="1541" xr:uid="{00000000-0005-0000-0000-0000AD0D0000}"/>
    <cellStyle name="40% - Accent4 2 2 4 2" xfId="5070" xr:uid="{00000000-0005-0000-0000-0000AE0D0000}"/>
    <cellStyle name="40% - Accent4 2 2 4_Exh G" xfId="3111" xr:uid="{00000000-0005-0000-0000-0000AF0D0000}"/>
    <cellStyle name="40% - Accent4 2 2 5" xfId="4191" xr:uid="{00000000-0005-0000-0000-0000B00D0000}"/>
    <cellStyle name="40% - Accent4 2 2_Exh G" xfId="3106" xr:uid="{00000000-0005-0000-0000-0000B10D0000}"/>
    <cellStyle name="40% - Accent4 2 3" xfId="516" xr:uid="{00000000-0005-0000-0000-0000B20D0000}"/>
    <cellStyle name="40% - Accent4 2 3 2" xfId="1543" xr:uid="{00000000-0005-0000-0000-0000B30D0000}"/>
    <cellStyle name="40% - Accent4 2 3 2 2" xfId="5072" xr:uid="{00000000-0005-0000-0000-0000B40D0000}"/>
    <cellStyle name="40% - Accent4 2 3 2_Exh G" xfId="3113" xr:uid="{00000000-0005-0000-0000-0000B50D0000}"/>
    <cellStyle name="40% - Accent4 2 3 3" xfId="4193" xr:uid="{00000000-0005-0000-0000-0000B60D0000}"/>
    <cellStyle name="40% - Accent4 2 3_Exh G" xfId="3112" xr:uid="{00000000-0005-0000-0000-0000B70D0000}"/>
    <cellStyle name="40% - Accent4 2 4" xfId="981" xr:uid="{00000000-0005-0000-0000-0000B80D0000}"/>
    <cellStyle name="40% - Accent4 2 4 2" xfId="1898" xr:uid="{00000000-0005-0000-0000-0000B90D0000}"/>
    <cellStyle name="40% - Accent4 2 4 2 2" xfId="5415" xr:uid="{00000000-0005-0000-0000-0000BA0D0000}"/>
    <cellStyle name="40% - Accent4 2 4 2_Exh G" xfId="3115" xr:uid="{00000000-0005-0000-0000-0000BB0D0000}"/>
    <cellStyle name="40% - Accent4 2 4 3" xfId="4536" xr:uid="{00000000-0005-0000-0000-0000BC0D0000}"/>
    <cellStyle name="40% - Accent4 2 4_Exh G" xfId="3114" xr:uid="{00000000-0005-0000-0000-0000BD0D0000}"/>
    <cellStyle name="40% - Accent4 2 5" xfId="1540" xr:uid="{00000000-0005-0000-0000-0000BE0D0000}"/>
    <cellStyle name="40% - Accent4 2 5 2" xfId="5069" xr:uid="{00000000-0005-0000-0000-0000BF0D0000}"/>
    <cellStyle name="40% - Accent4 2 5_Exh G" xfId="3116" xr:uid="{00000000-0005-0000-0000-0000C00D0000}"/>
    <cellStyle name="40% - Accent4 2 6" xfId="4190" xr:uid="{00000000-0005-0000-0000-0000C10D0000}"/>
    <cellStyle name="40% - Accent4 2_Exh G" xfId="3105" xr:uid="{00000000-0005-0000-0000-0000C20D0000}"/>
    <cellStyle name="40% - Accent4 3" xfId="517" xr:uid="{00000000-0005-0000-0000-0000C30D0000}"/>
    <cellStyle name="40% - Accent4 3 2" xfId="518" xr:uid="{00000000-0005-0000-0000-0000C40D0000}"/>
    <cellStyle name="40% - Accent4 3 2 2" xfId="519" xr:uid="{00000000-0005-0000-0000-0000C50D0000}"/>
    <cellStyle name="40% - Accent4 3 2 2 2" xfId="1546" xr:uid="{00000000-0005-0000-0000-0000C60D0000}"/>
    <cellStyle name="40% - Accent4 3 2 2 2 2" xfId="5075" xr:uid="{00000000-0005-0000-0000-0000C70D0000}"/>
    <cellStyle name="40% - Accent4 3 2 2 2_Exh G" xfId="3120" xr:uid="{00000000-0005-0000-0000-0000C80D0000}"/>
    <cellStyle name="40% - Accent4 3 2 2 3" xfId="4196" xr:uid="{00000000-0005-0000-0000-0000C90D0000}"/>
    <cellStyle name="40% - Accent4 3 2 2_Exh G" xfId="3119" xr:uid="{00000000-0005-0000-0000-0000CA0D0000}"/>
    <cellStyle name="40% - Accent4 3 2 3" xfId="984" xr:uid="{00000000-0005-0000-0000-0000CB0D0000}"/>
    <cellStyle name="40% - Accent4 3 2 3 2" xfId="1901" xr:uid="{00000000-0005-0000-0000-0000CC0D0000}"/>
    <cellStyle name="40% - Accent4 3 2 3 2 2" xfId="5418" xr:uid="{00000000-0005-0000-0000-0000CD0D0000}"/>
    <cellStyle name="40% - Accent4 3 2 3 2_Exh G" xfId="3122" xr:uid="{00000000-0005-0000-0000-0000CE0D0000}"/>
    <cellStyle name="40% - Accent4 3 2 3 3" xfId="4539" xr:uid="{00000000-0005-0000-0000-0000CF0D0000}"/>
    <cellStyle name="40% - Accent4 3 2 3_Exh G" xfId="3121" xr:uid="{00000000-0005-0000-0000-0000D00D0000}"/>
    <cellStyle name="40% - Accent4 3 2 4" xfId="1545" xr:uid="{00000000-0005-0000-0000-0000D10D0000}"/>
    <cellStyle name="40% - Accent4 3 2 4 2" xfId="5074" xr:uid="{00000000-0005-0000-0000-0000D20D0000}"/>
    <cellStyle name="40% - Accent4 3 2 4_Exh G" xfId="3123" xr:uid="{00000000-0005-0000-0000-0000D30D0000}"/>
    <cellStyle name="40% - Accent4 3 2 5" xfId="4195" xr:uid="{00000000-0005-0000-0000-0000D40D0000}"/>
    <cellStyle name="40% - Accent4 3 2_Exh G" xfId="3118" xr:uid="{00000000-0005-0000-0000-0000D50D0000}"/>
    <cellStyle name="40% - Accent4 3 3" xfId="520" xr:uid="{00000000-0005-0000-0000-0000D60D0000}"/>
    <cellStyle name="40% - Accent4 3 3 2" xfId="1547" xr:uid="{00000000-0005-0000-0000-0000D70D0000}"/>
    <cellStyle name="40% - Accent4 3 3 2 2" xfId="5076" xr:uid="{00000000-0005-0000-0000-0000D80D0000}"/>
    <cellStyle name="40% - Accent4 3 3 2_Exh G" xfId="3125" xr:uid="{00000000-0005-0000-0000-0000D90D0000}"/>
    <cellStyle name="40% - Accent4 3 3 3" xfId="4197" xr:uid="{00000000-0005-0000-0000-0000DA0D0000}"/>
    <cellStyle name="40% - Accent4 3 3_Exh G" xfId="3124" xr:uid="{00000000-0005-0000-0000-0000DB0D0000}"/>
    <cellStyle name="40% - Accent4 3 4" xfId="983" xr:uid="{00000000-0005-0000-0000-0000DC0D0000}"/>
    <cellStyle name="40% - Accent4 3 4 2" xfId="1900" xr:uid="{00000000-0005-0000-0000-0000DD0D0000}"/>
    <cellStyle name="40% - Accent4 3 4 2 2" xfId="5417" xr:uid="{00000000-0005-0000-0000-0000DE0D0000}"/>
    <cellStyle name="40% - Accent4 3 4 2_Exh G" xfId="3127" xr:uid="{00000000-0005-0000-0000-0000DF0D0000}"/>
    <cellStyle name="40% - Accent4 3 4 3" xfId="4538" xr:uid="{00000000-0005-0000-0000-0000E00D0000}"/>
    <cellStyle name="40% - Accent4 3 4_Exh G" xfId="3126" xr:uid="{00000000-0005-0000-0000-0000E10D0000}"/>
    <cellStyle name="40% - Accent4 3 5" xfId="1544" xr:uid="{00000000-0005-0000-0000-0000E20D0000}"/>
    <cellStyle name="40% - Accent4 3 5 2" xfId="5073" xr:uid="{00000000-0005-0000-0000-0000E30D0000}"/>
    <cellStyle name="40% - Accent4 3 5_Exh G" xfId="3128" xr:uid="{00000000-0005-0000-0000-0000E40D0000}"/>
    <cellStyle name="40% - Accent4 3 6" xfId="4194" xr:uid="{00000000-0005-0000-0000-0000E50D0000}"/>
    <cellStyle name="40% - Accent4 3_Exh G" xfId="3117" xr:uid="{00000000-0005-0000-0000-0000E60D0000}"/>
    <cellStyle name="40% - Accent4 4" xfId="521" xr:uid="{00000000-0005-0000-0000-0000E70D0000}"/>
    <cellStyle name="40% - Accent4 4 2" xfId="522" xr:uid="{00000000-0005-0000-0000-0000E80D0000}"/>
    <cellStyle name="40% - Accent4 4 2 2" xfId="523" xr:uid="{00000000-0005-0000-0000-0000E90D0000}"/>
    <cellStyle name="40% - Accent4 4 2 2 2" xfId="1550" xr:uid="{00000000-0005-0000-0000-0000EA0D0000}"/>
    <cellStyle name="40% - Accent4 4 2 2 2 2" xfId="5079" xr:uid="{00000000-0005-0000-0000-0000EB0D0000}"/>
    <cellStyle name="40% - Accent4 4 2 2 2_Exh G" xfId="3132" xr:uid="{00000000-0005-0000-0000-0000EC0D0000}"/>
    <cellStyle name="40% - Accent4 4 2 2 3" xfId="4200" xr:uid="{00000000-0005-0000-0000-0000ED0D0000}"/>
    <cellStyle name="40% - Accent4 4 2 2_Exh G" xfId="3131" xr:uid="{00000000-0005-0000-0000-0000EE0D0000}"/>
    <cellStyle name="40% - Accent4 4 2 3" xfId="986" xr:uid="{00000000-0005-0000-0000-0000EF0D0000}"/>
    <cellStyle name="40% - Accent4 4 2 3 2" xfId="1903" xr:uid="{00000000-0005-0000-0000-0000F00D0000}"/>
    <cellStyle name="40% - Accent4 4 2 3 2 2" xfId="5420" xr:uid="{00000000-0005-0000-0000-0000F10D0000}"/>
    <cellStyle name="40% - Accent4 4 2 3 2_Exh G" xfId="3134" xr:uid="{00000000-0005-0000-0000-0000F20D0000}"/>
    <cellStyle name="40% - Accent4 4 2 3 3" xfId="4541" xr:uid="{00000000-0005-0000-0000-0000F30D0000}"/>
    <cellStyle name="40% - Accent4 4 2 3_Exh G" xfId="3133" xr:uid="{00000000-0005-0000-0000-0000F40D0000}"/>
    <cellStyle name="40% - Accent4 4 2 4" xfId="1549" xr:uid="{00000000-0005-0000-0000-0000F50D0000}"/>
    <cellStyle name="40% - Accent4 4 2 4 2" xfId="5078" xr:uid="{00000000-0005-0000-0000-0000F60D0000}"/>
    <cellStyle name="40% - Accent4 4 2 4_Exh G" xfId="3135" xr:uid="{00000000-0005-0000-0000-0000F70D0000}"/>
    <cellStyle name="40% - Accent4 4 2 5" xfId="4199" xr:uid="{00000000-0005-0000-0000-0000F80D0000}"/>
    <cellStyle name="40% - Accent4 4 2_Exh G" xfId="3130" xr:uid="{00000000-0005-0000-0000-0000F90D0000}"/>
    <cellStyle name="40% - Accent4 4 3" xfId="524" xr:uid="{00000000-0005-0000-0000-0000FA0D0000}"/>
    <cellStyle name="40% - Accent4 4 3 2" xfId="1551" xr:uid="{00000000-0005-0000-0000-0000FB0D0000}"/>
    <cellStyle name="40% - Accent4 4 3 2 2" xfId="5080" xr:uid="{00000000-0005-0000-0000-0000FC0D0000}"/>
    <cellStyle name="40% - Accent4 4 3 2_Exh G" xfId="3137" xr:uid="{00000000-0005-0000-0000-0000FD0D0000}"/>
    <cellStyle name="40% - Accent4 4 3 3" xfId="4201" xr:uid="{00000000-0005-0000-0000-0000FE0D0000}"/>
    <cellStyle name="40% - Accent4 4 3_Exh G" xfId="3136" xr:uid="{00000000-0005-0000-0000-0000FF0D0000}"/>
    <cellStyle name="40% - Accent4 4 4" xfId="985" xr:uid="{00000000-0005-0000-0000-0000000E0000}"/>
    <cellStyle name="40% - Accent4 4 4 2" xfId="1902" xr:uid="{00000000-0005-0000-0000-0000010E0000}"/>
    <cellStyle name="40% - Accent4 4 4 2 2" xfId="5419" xr:uid="{00000000-0005-0000-0000-0000020E0000}"/>
    <cellStyle name="40% - Accent4 4 4 2_Exh G" xfId="3139" xr:uid="{00000000-0005-0000-0000-0000030E0000}"/>
    <cellStyle name="40% - Accent4 4 4 3" xfId="4540" xr:uid="{00000000-0005-0000-0000-0000040E0000}"/>
    <cellStyle name="40% - Accent4 4 4_Exh G" xfId="3138" xr:uid="{00000000-0005-0000-0000-0000050E0000}"/>
    <cellStyle name="40% - Accent4 4 5" xfId="1548" xr:uid="{00000000-0005-0000-0000-0000060E0000}"/>
    <cellStyle name="40% - Accent4 4 5 2" xfId="5077" xr:uid="{00000000-0005-0000-0000-0000070E0000}"/>
    <cellStyle name="40% - Accent4 4 5_Exh G" xfId="3140" xr:uid="{00000000-0005-0000-0000-0000080E0000}"/>
    <cellStyle name="40% - Accent4 4 6" xfId="4198" xr:uid="{00000000-0005-0000-0000-0000090E0000}"/>
    <cellStyle name="40% - Accent4 4_Exh G" xfId="3129" xr:uid="{00000000-0005-0000-0000-00000A0E0000}"/>
    <cellStyle name="40% - Accent4 5" xfId="525" xr:uid="{00000000-0005-0000-0000-00000B0E0000}"/>
    <cellStyle name="40% - Accent4 5 2" xfId="526" xr:uid="{00000000-0005-0000-0000-00000C0E0000}"/>
    <cellStyle name="40% - Accent4 5 2 2" xfId="527" xr:uid="{00000000-0005-0000-0000-00000D0E0000}"/>
    <cellStyle name="40% - Accent4 5 2 2 2" xfId="1554" xr:uid="{00000000-0005-0000-0000-00000E0E0000}"/>
    <cellStyle name="40% - Accent4 5 2 2 2 2" xfId="5083" xr:uid="{00000000-0005-0000-0000-00000F0E0000}"/>
    <cellStyle name="40% - Accent4 5 2 2 2_Exh G" xfId="3144" xr:uid="{00000000-0005-0000-0000-0000100E0000}"/>
    <cellStyle name="40% - Accent4 5 2 2 3" xfId="4204" xr:uid="{00000000-0005-0000-0000-0000110E0000}"/>
    <cellStyle name="40% - Accent4 5 2 2_Exh G" xfId="3143" xr:uid="{00000000-0005-0000-0000-0000120E0000}"/>
    <cellStyle name="40% - Accent4 5 2 3" xfId="1553" xr:uid="{00000000-0005-0000-0000-0000130E0000}"/>
    <cellStyle name="40% - Accent4 5 2 3 2" xfId="5082" xr:uid="{00000000-0005-0000-0000-0000140E0000}"/>
    <cellStyle name="40% - Accent4 5 2 3_Exh G" xfId="3145" xr:uid="{00000000-0005-0000-0000-0000150E0000}"/>
    <cellStyle name="40% - Accent4 5 2 4" xfId="4203" xr:uid="{00000000-0005-0000-0000-0000160E0000}"/>
    <cellStyle name="40% - Accent4 5 2_Exh G" xfId="3142" xr:uid="{00000000-0005-0000-0000-0000170E0000}"/>
    <cellStyle name="40% - Accent4 5 3" xfId="528" xr:uid="{00000000-0005-0000-0000-0000180E0000}"/>
    <cellStyle name="40% - Accent4 5 3 2" xfId="1555" xr:uid="{00000000-0005-0000-0000-0000190E0000}"/>
    <cellStyle name="40% - Accent4 5 3 2 2" xfId="5084" xr:uid="{00000000-0005-0000-0000-00001A0E0000}"/>
    <cellStyle name="40% - Accent4 5 3 2_Exh G" xfId="3147" xr:uid="{00000000-0005-0000-0000-00001B0E0000}"/>
    <cellStyle name="40% - Accent4 5 3 3" xfId="4205" xr:uid="{00000000-0005-0000-0000-00001C0E0000}"/>
    <cellStyle name="40% - Accent4 5 3_Exh G" xfId="3146" xr:uid="{00000000-0005-0000-0000-00001D0E0000}"/>
    <cellStyle name="40% - Accent4 5 4" xfId="987" xr:uid="{00000000-0005-0000-0000-00001E0E0000}"/>
    <cellStyle name="40% - Accent4 5 5" xfId="1552" xr:uid="{00000000-0005-0000-0000-00001F0E0000}"/>
    <cellStyle name="40% - Accent4 5 5 2" xfId="5081" xr:uid="{00000000-0005-0000-0000-0000200E0000}"/>
    <cellStyle name="40% - Accent4 5 5_Exh G" xfId="3148" xr:uid="{00000000-0005-0000-0000-0000210E0000}"/>
    <cellStyle name="40% - Accent4 5 6" xfId="4202" xr:uid="{00000000-0005-0000-0000-0000220E0000}"/>
    <cellStyle name="40% - Accent4 5_Exh G" xfId="3141" xr:uid="{00000000-0005-0000-0000-0000230E0000}"/>
    <cellStyle name="40% - Accent4 6" xfId="529" xr:uid="{00000000-0005-0000-0000-0000240E0000}"/>
    <cellStyle name="40% - Accent4 6 2" xfId="530" xr:uid="{00000000-0005-0000-0000-0000250E0000}"/>
    <cellStyle name="40% - Accent4 6 2 2" xfId="531" xr:uid="{00000000-0005-0000-0000-0000260E0000}"/>
    <cellStyle name="40% - Accent4 6 2 2 2" xfId="1558" xr:uid="{00000000-0005-0000-0000-0000270E0000}"/>
    <cellStyle name="40% - Accent4 6 2 2 2 2" xfId="5087" xr:uid="{00000000-0005-0000-0000-0000280E0000}"/>
    <cellStyle name="40% - Accent4 6 2 2 2_Exh G" xfId="3152" xr:uid="{00000000-0005-0000-0000-0000290E0000}"/>
    <cellStyle name="40% - Accent4 6 2 2 3" xfId="4208" xr:uid="{00000000-0005-0000-0000-00002A0E0000}"/>
    <cellStyle name="40% - Accent4 6 2 2_Exh G" xfId="3151" xr:uid="{00000000-0005-0000-0000-00002B0E0000}"/>
    <cellStyle name="40% - Accent4 6 2 3" xfId="1557" xr:uid="{00000000-0005-0000-0000-00002C0E0000}"/>
    <cellStyle name="40% - Accent4 6 2 3 2" xfId="5086" xr:uid="{00000000-0005-0000-0000-00002D0E0000}"/>
    <cellStyle name="40% - Accent4 6 2 3_Exh G" xfId="3153" xr:uid="{00000000-0005-0000-0000-00002E0E0000}"/>
    <cellStyle name="40% - Accent4 6 2 4" xfId="4207" xr:uid="{00000000-0005-0000-0000-00002F0E0000}"/>
    <cellStyle name="40% - Accent4 6 2_Exh G" xfId="3150" xr:uid="{00000000-0005-0000-0000-0000300E0000}"/>
    <cellStyle name="40% - Accent4 6 3" xfId="532" xr:uid="{00000000-0005-0000-0000-0000310E0000}"/>
    <cellStyle name="40% - Accent4 6 3 2" xfId="1559" xr:uid="{00000000-0005-0000-0000-0000320E0000}"/>
    <cellStyle name="40% - Accent4 6 3 2 2" xfId="5088" xr:uid="{00000000-0005-0000-0000-0000330E0000}"/>
    <cellStyle name="40% - Accent4 6 3 2_Exh G" xfId="3155" xr:uid="{00000000-0005-0000-0000-0000340E0000}"/>
    <cellStyle name="40% - Accent4 6 3 3" xfId="4209" xr:uid="{00000000-0005-0000-0000-0000350E0000}"/>
    <cellStyle name="40% - Accent4 6 3_Exh G" xfId="3154" xr:uid="{00000000-0005-0000-0000-0000360E0000}"/>
    <cellStyle name="40% - Accent4 6 4" xfId="988" xr:uid="{00000000-0005-0000-0000-0000370E0000}"/>
    <cellStyle name="40% - Accent4 6 4 2" xfId="1904" xr:uid="{00000000-0005-0000-0000-0000380E0000}"/>
    <cellStyle name="40% - Accent4 6 4 2 2" xfId="5421" xr:uid="{00000000-0005-0000-0000-0000390E0000}"/>
    <cellStyle name="40% - Accent4 6 4 2_Exh G" xfId="3157" xr:uid="{00000000-0005-0000-0000-00003A0E0000}"/>
    <cellStyle name="40% - Accent4 6 4 3" xfId="4542" xr:uid="{00000000-0005-0000-0000-00003B0E0000}"/>
    <cellStyle name="40% - Accent4 6 4_Exh G" xfId="3156" xr:uid="{00000000-0005-0000-0000-00003C0E0000}"/>
    <cellStyle name="40% - Accent4 6 5" xfId="1556" xr:uid="{00000000-0005-0000-0000-00003D0E0000}"/>
    <cellStyle name="40% - Accent4 6 5 2" xfId="5085" xr:uid="{00000000-0005-0000-0000-00003E0E0000}"/>
    <cellStyle name="40% - Accent4 6 5_Exh G" xfId="3158" xr:uid="{00000000-0005-0000-0000-00003F0E0000}"/>
    <cellStyle name="40% - Accent4 6 6" xfId="4206" xr:uid="{00000000-0005-0000-0000-0000400E0000}"/>
    <cellStyle name="40% - Accent4 6_Exh G" xfId="3149" xr:uid="{00000000-0005-0000-0000-0000410E0000}"/>
    <cellStyle name="40% - Accent4 7" xfId="533" xr:uid="{00000000-0005-0000-0000-0000420E0000}"/>
    <cellStyle name="40% - Accent4 7 2" xfId="534" xr:uid="{00000000-0005-0000-0000-0000430E0000}"/>
    <cellStyle name="40% - Accent4 7 2 2" xfId="535" xr:uid="{00000000-0005-0000-0000-0000440E0000}"/>
    <cellStyle name="40% - Accent4 7 2 2 2" xfId="1562" xr:uid="{00000000-0005-0000-0000-0000450E0000}"/>
    <cellStyle name="40% - Accent4 7 2 2 2 2" xfId="5091" xr:uid="{00000000-0005-0000-0000-0000460E0000}"/>
    <cellStyle name="40% - Accent4 7 2 2 2_Exh G" xfId="3162" xr:uid="{00000000-0005-0000-0000-0000470E0000}"/>
    <cellStyle name="40% - Accent4 7 2 2 3" xfId="4212" xr:uid="{00000000-0005-0000-0000-0000480E0000}"/>
    <cellStyle name="40% - Accent4 7 2 2_Exh G" xfId="3161" xr:uid="{00000000-0005-0000-0000-0000490E0000}"/>
    <cellStyle name="40% - Accent4 7 2 3" xfId="1561" xr:uid="{00000000-0005-0000-0000-00004A0E0000}"/>
    <cellStyle name="40% - Accent4 7 2 3 2" xfId="5090" xr:uid="{00000000-0005-0000-0000-00004B0E0000}"/>
    <cellStyle name="40% - Accent4 7 2 3_Exh G" xfId="3163" xr:uid="{00000000-0005-0000-0000-00004C0E0000}"/>
    <cellStyle name="40% - Accent4 7 2 4" xfId="4211" xr:uid="{00000000-0005-0000-0000-00004D0E0000}"/>
    <cellStyle name="40% - Accent4 7 2_Exh G" xfId="3160" xr:uid="{00000000-0005-0000-0000-00004E0E0000}"/>
    <cellStyle name="40% - Accent4 7 3" xfId="536" xr:uid="{00000000-0005-0000-0000-00004F0E0000}"/>
    <cellStyle name="40% - Accent4 7 3 2" xfId="1563" xr:uid="{00000000-0005-0000-0000-0000500E0000}"/>
    <cellStyle name="40% - Accent4 7 3 2 2" xfId="5092" xr:uid="{00000000-0005-0000-0000-0000510E0000}"/>
    <cellStyle name="40% - Accent4 7 3 2_Exh G" xfId="3165" xr:uid="{00000000-0005-0000-0000-0000520E0000}"/>
    <cellStyle name="40% - Accent4 7 3 3" xfId="4213" xr:uid="{00000000-0005-0000-0000-0000530E0000}"/>
    <cellStyle name="40% - Accent4 7 3_Exh G" xfId="3164" xr:uid="{00000000-0005-0000-0000-0000540E0000}"/>
    <cellStyle name="40% - Accent4 7 4" xfId="989" xr:uid="{00000000-0005-0000-0000-0000550E0000}"/>
    <cellStyle name="40% - Accent4 7 4 2" xfId="1905" xr:uid="{00000000-0005-0000-0000-0000560E0000}"/>
    <cellStyle name="40% - Accent4 7 4 2 2" xfId="5422" xr:uid="{00000000-0005-0000-0000-0000570E0000}"/>
    <cellStyle name="40% - Accent4 7 4 2_Exh G" xfId="3167" xr:uid="{00000000-0005-0000-0000-0000580E0000}"/>
    <cellStyle name="40% - Accent4 7 4 3" xfId="4543" xr:uid="{00000000-0005-0000-0000-0000590E0000}"/>
    <cellStyle name="40% - Accent4 7 4_Exh G" xfId="3166" xr:uid="{00000000-0005-0000-0000-00005A0E0000}"/>
    <cellStyle name="40% - Accent4 7 5" xfId="1560" xr:uid="{00000000-0005-0000-0000-00005B0E0000}"/>
    <cellStyle name="40% - Accent4 7 5 2" xfId="5089" xr:uid="{00000000-0005-0000-0000-00005C0E0000}"/>
    <cellStyle name="40% - Accent4 7 5_Exh G" xfId="3168" xr:uid="{00000000-0005-0000-0000-00005D0E0000}"/>
    <cellStyle name="40% - Accent4 7 6" xfId="4210" xr:uid="{00000000-0005-0000-0000-00005E0E0000}"/>
    <cellStyle name="40% - Accent4 7_Exh G" xfId="3159" xr:uid="{00000000-0005-0000-0000-00005F0E0000}"/>
    <cellStyle name="40% - Accent4 8" xfId="537" xr:uid="{00000000-0005-0000-0000-0000600E0000}"/>
    <cellStyle name="40% - Accent4 8 2" xfId="538" xr:uid="{00000000-0005-0000-0000-0000610E0000}"/>
    <cellStyle name="40% - Accent4 8 2 2" xfId="539" xr:uid="{00000000-0005-0000-0000-0000620E0000}"/>
    <cellStyle name="40% - Accent4 8 2 2 2" xfId="1566" xr:uid="{00000000-0005-0000-0000-0000630E0000}"/>
    <cellStyle name="40% - Accent4 8 2 2 2 2" xfId="5095" xr:uid="{00000000-0005-0000-0000-0000640E0000}"/>
    <cellStyle name="40% - Accent4 8 2 2 2_Exh G" xfId="3172" xr:uid="{00000000-0005-0000-0000-0000650E0000}"/>
    <cellStyle name="40% - Accent4 8 2 2 3" xfId="4216" xr:uid="{00000000-0005-0000-0000-0000660E0000}"/>
    <cellStyle name="40% - Accent4 8 2 2_Exh G" xfId="3171" xr:uid="{00000000-0005-0000-0000-0000670E0000}"/>
    <cellStyle name="40% - Accent4 8 2 3" xfId="1565" xr:uid="{00000000-0005-0000-0000-0000680E0000}"/>
    <cellStyle name="40% - Accent4 8 2 3 2" xfId="5094" xr:uid="{00000000-0005-0000-0000-0000690E0000}"/>
    <cellStyle name="40% - Accent4 8 2 3_Exh G" xfId="3173" xr:uid="{00000000-0005-0000-0000-00006A0E0000}"/>
    <cellStyle name="40% - Accent4 8 2 4" xfId="4215" xr:uid="{00000000-0005-0000-0000-00006B0E0000}"/>
    <cellStyle name="40% - Accent4 8 2_Exh G" xfId="3170" xr:uid="{00000000-0005-0000-0000-00006C0E0000}"/>
    <cellStyle name="40% - Accent4 8 3" xfId="540" xr:uid="{00000000-0005-0000-0000-00006D0E0000}"/>
    <cellStyle name="40% - Accent4 8 3 2" xfId="1567" xr:uid="{00000000-0005-0000-0000-00006E0E0000}"/>
    <cellStyle name="40% - Accent4 8 3 2 2" xfId="5096" xr:uid="{00000000-0005-0000-0000-00006F0E0000}"/>
    <cellStyle name="40% - Accent4 8 3 2_Exh G" xfId="3175" xr:uid="{00000000-0005-0000-0000-0000700E0000}"/>
    <cellStyle name="40% - Accent4 8 3 3" xfId="4217" xr:uid="{00000000-0005-0000-0000-0000710E0000}"/>
    <cellStyle name="40% - Accent4 8 3_Exh G" xfId="3174" xr:uid="{00000000-0005-0000-0000-0000720E0000}"/>
    <cellStyle name="40% - Accent4 8 4" xfId="990" xr:uid="{00000000-0005-0000-0000-0000730E0000}"/>
    <cellStyle name="40% - Accent4 8 4 2" xfId="1906" xr:uid="{00000000-0005-0000-0000-0000740E0000}"/>
    <cellStyle name="40% - Accent4 8 4 2 2" xfId="5423" xr:uid="{00000000-0005-0000-0000-0000750E0000}"/>
    <cellStyle name="40% - Accent4 8 4 2_Exh G" xfId="3177" xr:uid="{00000000-0005-0000-0000-0000760E0000}"/>
    <cellStyle name="40% - Accent4 8 4 3" xfId="4544" xr:uid="{00000000-0005-0000-0000-0000770E0000}"/>
    <cellStyle name="40% - Accent4 8 4_Exh G" xfId="3176" xr:uid="{00000000-0005-0000-0000-0000780E0000}"/>
    <cellStyle name="40% - Accent4 8 5" xfId="1564" xr:uid="{00000000-0005-0000-0000-0000790E0000}"/>
    <cellStyle name="40% - Accent4 8 5 2" xfId="5093" xr:uid="{00000000-0005-0000-0000-00007A0E0000}"/>
    <cellStyle name="40% - Accent4 8 5_Exh G" xfId="3178" xr:uid="{00000000-0005-0000-0000-00007B0E0000}"/>
    <cellStyle name="40% - Accent4 8 6" xfId="4214" xr:uid="{00000000-0005-0000-0000-00007C0E0000}"/>
    <cellStyle name="40% - Accent4 8_Exh G" xfId="3169" xr:uid="{00000000-0005-0000-0000-00007D0E0000}"/>
    <cellStyle name="40% - Accent4 9" xfId="541" xr:uid="{00000000-0005-0000-0000-00007E0E0000}"/>
    <cellStyle name="40% - Accent4 9 2" xfId="542" xr:uid="{00000000-0005-0000-0000-00007F0E0000}"/>
    <cellStyle name="40% - Accent4 9 2 2" xfId="543" xr:uid="{00000000-0005-0000-0000-0000800E0000}"/>
    <cellStyle name="40% - Accent4 9 2 2 2" xfId="1570" xr:uid="{00000000-0005-0000-0000-0000810E0000}"/>
    <cellStyle name="40% - Accent4 9 2 2 2 2" xfId="5099" xr:uid="{00000000-0005-0000-0000-0000820E0000}"/>
    <cellStyle name="40% - Accent4 9 2 2 2_Exh G" xfId="3182" xr:uid="{00000000-0005-0000-0000-0000830E0000}"/>
    <cellStyle name="40% - Accent4 9 2 2 3" xfId="4220" xr:uid="{00000000-0005-0000-0000-0000840E0000}"/>
    <cellStyle name="40% - Accent4 9 2 2_Exh G" xfId="3181" xr:uid="{00000000-0005-0000-0000-0000850E0000}"/>
    <cellStyle name="40% - Accent4 9 2 3" xfId="1569" xr:uid="{00000000-0005-0000-0000-0000860E0000}"/>
    <cellStyle name="40% - Accent4 9 2 3 2" xfId="5098" xr:uid="{00000000-0005-0000-0000-0000870E0000}"/>
    <cellStyle name="40% - Accent4 9 2 3_Exh G" xfId="3183" xr:uid="{00000000-0005-0000-0000-0000880E0000}"/>
    <cellStyle name="40% - Accent4 9 2 4" xfId="4219" xr:uid="{00000000-0005-0000-0000-0000890E0000}"/>
    <cellStyle name="40% - Accent4 9 2_Exh G" xfId="3180" xr:uid="{00000000-0005-0000-0000-00008A0E0000}"/>
    <cellStyle name="40% - Accent4 9 3" xfId="544" xr:uid="{00000000-0005-0000-0000-00008B0E0000}"/>
    <cellStyle name="40% - Accent4 9 3 2" xfId="1571" xr:uid="{00000000-0005-0000-0000-00008C0E0000}"/>
    <cellStyle name="40% - Accent4 9 3 2 2" xfId="5100" xr:uid="{00000000-0005-0000-0000-00008D0E0000}"/>
    <cellStyle name="40% - Accent4 9 3 2_Exh G" xfId="3185" xr:uid="{00000000-0005-0000-0000-00008E0E0000}"/>
    <cellStyle name="40% - Accent4 9 3 3" xfId="4221" xr:uid="{00000000-0005-0000-0000-00008F0E0000}"/>
    <cellStyle name="40% - Accent4 9 3_Exh G" xfId="3184" xr:uid="{00000000-0005-0000-0000-0000900E0000}"/>
    <cellStyle name="40% - Accent4 9 4" xfId="991" xr:uid="{00000000-0005-0000-0000-0000910E0000}"/>
    <cellStyle name="40% - Accent4 9 4 2" xfId="1907" xr:uid="{00000000-0005-0000-0000-0000920E0000}"/>
    <cellStyle name="40% - Accent4 9 4 2 2" xfId="5424" xr:uid="{00000000-0005-0000-0000-0000930E0000}"/>
    <cellStyle name="40% - Accent4 9 4 2_Exh G" xfId="3187" xr:uid="{00000000-0005-0000-0000-0000940E0000}"/>
    <cellStyle name="40% - Accent4 9 4 3" xfId="4545" xr:uid="{00000000-0005-0000-0000-0000950E0000}"/>
    <cellStyle name="40% - Accent4 9 4_Exh G" xfId="3186" xr:uid="{00000000-0005-0000-0000-0000960E0000}"/>
    <cellStyle name="40% - Accent4 9 5" xfId="1568" xr:uid="{00000000-0005-0000-0000-0000970E0000}"/>
    <cellStyle name="40% - Accent4 9 5 2" xfId="5097" xr:uid="{00000000-0005-0000-0000-0000980E0000}"/>
    <cellStyle name="40% - Accent4 9 5_Exh G" xfId="3188" xr:uid="{00000000-0005-0000-0000-0000990E0000}"/>
    <cellStyle name="40% - Accent4 9 6" xfId="4218" xr:uid="{00000000-0005-0000-0000-00009A0E0000}"/>
    <cellStyle name="40% - Accent4 9_Exh G" xfId="3179" xr:uid="{00000000-0005-0000-0000-00009B0E0000}"/>
    <cellStyle name="40% - Accent5 10" xfId="545" xr:uid="{00000000-0005-0000-0000-00009C0E0000}"/>
    <cellStyle name="40% - Accent5 10 2" xfId="546" xr:uid="{00000000-0005-0000-0000-00009D0E0000}"/>
    <cellStyle name="40% - Accent5 10 2 2" xfId="547" xr:uid="{00000000-0005-0000-0000-00009E0E0000}"/>
    <cellStyle name="40% - Accent5 10 2 2 2" xfId="1574" xr:uid="{00000000-0005-0000-0000-00009F0E0000}"/>
    <cellStyle name="40% - Accent5 10 2 2 2 2" xfId="5103" xr:uid="{00000000-0005-0000-0000-0000A00E0000}"/>
    <cellStyle name="40% - Accent5 10 2 2 2_Exh G" xfId="3192" xr:uid="{00000000-0005-0000-0000-0000A10E0000}"/>
    <cellStyle name="40% - Accent5 10 2 2 3" xfId="4224" xr:uid="{00000000-0005-0000-0000-0000A20E0000}"/>
    <cellStyle name="40% - Accent5 10 2 2_Exh G" xfId="3191" xr:uid="{00000000-0005-0000-0000-0000A30E0000}"/>
    <cellStyle name="40% - Accent5 10 2 3" xfId="1573" xr:uid="{00000000-0005-0000-0000-0000A40E0000}"/>
    <cellStyle name="40% - Accent5 10 2 3 2" xfId="5102" xr:uid="{00000000-0005-0000-0000-0000A50E0000}"/>
    <cellStyle name="40% - Accent5 10 2 3_Exh G" xfId="3193" xr:uid="{00000000-0005-0000-0000-0000A60E0000}"/>
    <cellStyle name="40% - Accent5 10 2 4" xfId="4223" xr:uid="{00000000-0005-0000-0000-0000A70E0000}"/>
    <cellStyle name="40% - Accent5 10 2_Exh G" xfId="3190" xr:uid="{00000000-0005-0000-0000-0000A80E0000}"/>
    <cellStyle name="40% - Accent5 10 3" xfId="548" xr:uid="{00000000-0005-0000-0000-0000A90E0000}"/>
    <cellStyle name="40% - Accent5 10 3 2" xfId="1575" xr:uid="{00000000-0005-0000-0000-0000AA0E0000}"/>
    <cellStyle name="40% - Accent5 10 3 2 2" xfId="5104" xr:uid="{00000000-0005-0000-0000-0000AB0E0000}"/>
    <cellStyle name="40% - Accent5 10 3 2_Exh G" xfId="3195" xr:uid="{00000000-0005-0000-0000-0000AC0E0000}"/>
    <cellStyle name="40% - Accent5 10 3 3" xfId="4225" xr:uid="{00000000-0005-0000-0000-0000AD0E0000}"/>
    <cellStyle name="40% - Accent5 10 3_Exh G" xfId="3194" xr:uid="{00000000-0005-0000-0000-0000AE0E0000}"/>
    <cellStyle name="40% - Accent5 10 4" xfId="992" xr:uid="{00000000-0005-0000-0000-0000AF0E0000}"/>
    <cellStyle name="40% - Accent5 10 5" xfId="1572" xr:uid="{00000000-0005-0000-0000-0000B00E0000}"/>
    <cellStyle name="40% - Accent5 10 5 2" xfId="5101" xr:uid="{00000000-0005-0000-0000-0000B10E0000}"/>
    <cellStyle name="40% - Accent5 10 5_Exh G" xfId="3196" xr:uid="{00000000-0005-0000-0000-0000B20E0000}"/>
    <cellStyle name="40% - Accent5 10 6" xfId="4222" xr:uid="{00000000-0005-0000-0000-0000B30E0000}"/>
    <cellStyle name="40% - Accent5 10_Exh G" xfId="3189" xr:uid="{00000000-0005-0000-0000-0000B40E0000}"/>
    <cellStyle name="40% - Accent5 11" xfId="549" xr:uid="{00000000-0005-0000-0000-0000B50E0000}"/>
    <cellStyle name="40% - Accent5 11 2" xfId="550" xr:uid="{00000000-0005-0000-0000-0000B60E0000}"/>
    <cellStyle name="40% - Accent5 11 2 2" xfId="551" xr:uid="{00000000-0005-0000-0000-0000B70E0000}"/>
    <cellStyle name="40% - Accent5 11 2 2 2" xfId="1578" xr:uid="{00000000-0005-0000-0000-0000B80E0000}"/>
    <cellStyle name="40% - Accent5 11 2 2 2 2" xfId="5107" xr:uid="{00000000-0005-0000-0000-0000B90E0000}"/>
    <cellStyle name="40% - Accent5 11 2 2 2_Exh G" xfId="3200" xr:uid="{00000000-0005-0000-0000-0000BA0E0000}"/>
    <cellStyle name="40% - Accent5 11 2 2 3" xfId="4228" xr:uid="{00000000-0005-0000-0000-0000BB0E0000}"/>
    <cellStyle name="40% - Accent5 11 2 2_Exh G" xfId="3199" xr:uid="{00000000-0005-0000-0000-0000BC0E0000}"/>
    <cellStyle name="40% - Accent5 11 2 3" xfId="1577" xr:uid="{00000000-0005-0000-0000-0000BD0E0000}"/>
    <cellStyle name="40% - Accent5 11 2 3 2" xfId="5106" xr:uid="{00000000-0005-0000-0000-0000BE0E0000}"/>
    <cellStyle name="40% - Accent5 11 2 3_Exh G" xfId="3201" xr:uid="{00000000-0005-0000-0000-0000BF0E0000}"/>
    <cellStyle name="40% - Accent5 11 2 4" xfId="4227" xr:uid="{00000000-0005-0000-0000-0000C00E0000}"/>
    <cellStyle name="40% - Accent5 11 2_Exh G" xfId="3198" xr:uid="{00000000-0005-0000-0000-0000C10E0000}"/>
    <cellStyle name="40% - Accent5 11 3" xfId="552" xr:uid="{00000000-0005-0000-0000-0000C20E0000}"/>
    <cellStyle name="40% - Accent5 11 3 2" xfId="1579" xr:uid="{00000000-0005-0000-0000-0000C30E0000}"/>
    <cellStyle name="40% - Accent5 11 3 2 2" xfId="5108" xr:uid="{00000000-0005-0000-0000-0000C40E0000}"/>
    <cellStyle name="40% - Accent5 11 3 2_Exh G" xfId="3203" xr:uid="{00000000-0005-0000-0000-0000C50E0000}"/>
    <cellStyle name="40% - Accent5 11 3 3" xfId="4229" xr:uid="{00000000-0005-0000-0000-0000C60E0000}"/>
    <cellStyle name="40% - Accent5 11 3_Exh G" xfId="3202" xr:uid="{00000000-0005-0000-0000-0000C70E0000}"/>
    <cellStyle name="40% - Accent5 11 4" xfId="1576" xr:uid="{00000000-0005-0000-0000-0000C80E0000}"/>
    <cellStyle name="40% - Accent5 11 4 2" xfId="5105" xr:uid="{00000000-0005-0000-0000-0000C90E0000}"/>
    <cellStyle name="40% - Accent5 11 4_Exh G" xfId="3204" xr:uid="{00000000-0005-0000-0000-0000CA0E0000}"/>
    <cellStyle name="40% - Accent5 11 5" xfId="4226" xr:uid="{00000000-0005-0000-0000-0000CB0E0000}"/>
    <cellStyle name="40% - Accent5 11_Exh G" xfId="3197" xr:uid="{00000000-0005-0000-0000-0000CC0E0000}"/>
    <cellStyle name="40% - Accent5 12" xfId="553" xr:uid="{00000000-0005-0000-0000-0000CD0E0000}"/>
    <cellStyle name="40% - Accent5 12 2" xfId="554" xr:uid="{00000000-0005-0000-0000-0000CE0E0000}"/>
    <cellStyle name="40% - Accent5 12 2 2" xfId="555" xr:uid="{00000000-0005-0000-0000-0000CF0E0000}"/>
    <cellStyle name="40% - Accent5 12 2 2 2" xfId="1582" xr:uid="{00000000-0005-0000-0000-0000D00E0000}"/>
    <cellStyle name="40% - Accent5 12 2 2 2 2" xfId="5111" xr:uid="{00000000-0005-0000-0000-0000D10E0000}"/>
    <cellStyle name="40% - Accent5 12 2 2 2_Exh G" xfId="3208" xr:uid="{00000000-0005-0000-0000-0000D20E0000}"/>
    <cellStyle name="40% - Accent5 12 2 2 3" xfId="4232" xr:uid="{00000000-0005-0000-0000-0000D30E0000}"/>
    <cellStyle name="40% - Accent5 12 2 2_Exh G" xfId="3207" xr:uid="{00000000-0005-0000-0000-0000D40E0000}"/>
    <cellStyle name="40% - Accent5 12 2 3" xfId="1581" xr:uid="{00000000-0005-0000-0000-0000D50E0000}"/>
    <cellStyle name="40% - Accent5 12 2 3 2" xfId="5110" xr:uid="{00000000-0005-0000-0000-0000D60E0000}"/>
    <cellStyle name="40% - Accent5 12 2 3_Exh G" xfId="3209" xr:uid="{00000000-0005-0000-0000-0000D70E0000}"/>
    <cellStyle name="40% - Accent5 12 2 4" xfId="4231" xr:uid="{00000000-0005-0000-0000-0000D80E0000}"/>
    <cellStyle name="40% - Accent5 12 2_Exh G" xfId="3206" xr:uid="{00000000-0005-0000-0000-0000D90E0000}"/>
    <cellStyle name="40% - Accent5 12 3" xfId="556" xr:uid="{00000000-0005-0000-0000-0000DA0E0000}"/>
    <cellStyle name="40% - Accent5 12 3 2" xfId="1583" xr:uid="{00000000-0005-0000-0000-0000DB0E0000}"/>
    <cellStyle name="40% - Accent5 12 3 2 2" xfId="5112" xr:uid="{00000000-0005-0000-0000-0000DC0E0000}"/>
    <cellStyle name="40% - Accent5 12 3 2_Exh G" xfId="3211" xr:uid="{00000000-0005-0000-0000-0000DD0E0000}"/>
    <cellStyle name="40% - Accent5 12 3 3" xfId="4233" xr:uid="{00000000-0005-0000-0000-0000DE0E0000}"/>
    <cellStyle name="40% - Accent5 12 3_Exh G" xfId="3210" xr:uid="{00000000-0005-0000-0000-0000DF0E0000}"/>
    <cellStyle name="40% - Accent5 12 4" xfId="1580" xr:uid="{00000000-0005-0000-0000-0000E00E0000}"/>
    <cellStyle name="40% - Accent5 12 4 2" xfId="5109" xr:uid="{00000000-0005-0000-0000-0000E10E0000}"/>
    <cellStyle name="40% - Accent5 12 4_Exh G" xfId="3212" xr:uid="{00000000-0005-0000-0000-0000E20E0000}"/>
    <cellStyle name="40% - Accent5 12 5" xfId="4230" xr:uid="{00000000-0005-0000-0000-0000E30E0000}"/>
    <cellStyle name="40% - Accent5 12_Exh G" xfId="3205" xr:uid="{00000000-0005-0000-0000-0000E40E0000}"/>
    <cellStyle name="40% - Accent5 13" xfId="557" xr:uid="{00000000-0005-0000-0000-0000E50E0000}"/>
    <cellStyle name="40% - Accent5 13 2" xfId="558" xr:uid="{00000000-0005-0000-0000-0000E60E0000}"/>
    <cellStyle name="40% - Accent5 13 2 2" xfId="559" xr:uid="{00000000-0005-0000-0000-0000E70E0000}"/>
    <cellStyle name="40% - Accent5 13 2 2 2" xfId="1586" xr:uid="{00000000-0005-0000-0000-0000E80E0000}"/>
    <cellStyle name="40% - Accent5 13 2 2 2 2" xfId="5115" xr:uid="{00000000-0005-0000-0000-0000E90E0000}"/>
    <cellStyle name="40% - Accent5 13 2 2 2_Exh G" xfId="3216" xr:uid="{00000000-0005-0000-0000-0000EA0E0000}"/>
    <cellStyle name="40% - Accent5 13 2 2 3" xfId="4236" xr:uid="{00000000-0005-0000-0000-0000EB0E0000}"/>
    <cellStyle name="40% - Accent5 13 2 2_Exh G" xfId="3215" xr:uid="{00000000-0005-0000-0000-0000EC0E0000}"/>
    <cellStyle name="40% - Accent5 13 2 3" xfId="1585" xr:uid="{00000000-0005-0000-0000-0000ED0E0000}"/>
    <cellStyle name="40% - Accent5 13 2 3 2" xfId="5114" xr:uid="{00000000-0005-0000-0000-0000EE0E0000}"/>
    <cellStyle name="40% - Accent5 13 2 3_Exh G" xfId="3217" xr:uid="{00000000-0005-0000-0000-0000EF0E0000}"/>
    <cellStyle name="40% - Accent5 13 2 4" xfId="4235" xr:uid="{00000000-0005-0000-0000-0000F00E0000}"/>
    <cellStyle name="40% - Accent5 13 2_Exh G" xfId="3214" xr:uid="{00000000-0005-0000-0000-0000F10E0000}"/>
    <cellStyle name="40% - Accent5 13 3" xfId="560" xr:uid="{00000000-0005-0000-0000-0000F20E0000}"/>
    <cellStyle name="40% - Accent5 13 3 2" xfId="1587" xr:uid="{00000000-0005-0000-0000-0000F30E0000}"/>
    <cellStyle name="40% - Accent5 13 3 2 2" xfId="5116" xr:uid="{00000000-0005-0000-0000-0000F40E0000}"/>
    <cellStyle name="40% - Accent5 13 3 2_Exh G" xfId="3219" xr:uid="{00000000-0005-0000-0000-0000F50E0000}"/>
    <cellStyle name="40% - Accent5 13 3 3" xfId="4237" xr:uid="{00000000-0005-0000-0000-0000F60E0000}"/>
    <cellStyle name="40% - Accent5 13 3_Exh G" xfId="3218" xr:uid="{00000000-0005-0000-0000-0000F70E0000}"/>
    <cellStyle name="40% - Accent5 13 4" xfId="1584" xr:uid="{00000000-0005-0000-0000-0000F80E0000}"/>
    <cellStyle name="40% - Accent5 13 4 2" xfId="5113" xr:uid="{00000000-0005-0000-0000-0000F90E0000}"/>
    <cellStyle name="40% - Accent5 13 4_Exh G" xfId="3220" xr:uid="{00000000-0005-0000-0000-0000FA0E0000}"/>
    <cellStyle name="40% - Accent5 13 5" xfId="4234" xr:uid="{00000000-0005-0000-0000-0000FB0E0000}"/>
    <cellStyle name="40% - Accent5 13_Exh G" xfId="3213" xr:uid="{00000000-0005-0000-0000-0000FC0E0000}"/>
    <cellStyle name="40% - Accent5 14" xfId="561" xr:uid="{00000000-0005-0000-0000-0000FD0E0000}"/>
    <cellStyle name="40% - Accent5 14 2" xfId="562" xr:uid="{00000000-0005-0000-0000-0000FE0E0000}"/>
    <cellStyle name="40% - Accent5 14 2 2" xfId="1589" xr:uid="{00000000-0005-0000-0000-0000FF0E0000}"/>
    <cellStyle name="40% - Accent5 14 2 2 2" xfId="5118" xr:uid="{00000000-0005-0000-0000-0000000F0000}"/>
    <cellStyle name="40% - Accent5 14 2 2_Exh G" xfId="3223" xr:uid="{00000000-0005-0000-0000-0000010F0000}"/>
    <cellStyle name="40% - Accent5 14 2 3" xfId="4239" xr:uid="{00000000-0005-0000-0000-0000020F0000}"/>
    <cellStyle name="40% - Accent5 14 2_Exh G" xfId="3222" xr:uid="{00000000-0005-0000-0000-0000030F0000}"/>
    <cellStyle name="40% - Accent5 14 3" xfId="1588" xr:uid="{00000000-0005-0000-0000-0000040F0000}"/>
    <cellStyle name="40% - Accent5 14 3 2" xfId="5117" xr:uid="{00000000-0005-0000-0000-0000050F0000}"/>
    <cellStyle name="40% - Accent5 14 3_Exh G" xfId="3224" xr:uid="{00000000-0005-0000-0000-0000060F0000}"/>
    <cellStyle name="40% - Accent5 14 4" xfId="4238" xr:uid="{00000000-0005-0000-0000-0000070F0000}"/>
    <cellStyle name="40% - Accent5 14_Exh G" xfId="3221" xr:uid="{00000000-0005-0000-0000-0000080F0000}"/>
    <cellStyle name="40% - Accent5 15" xfId="563" xr:uid="{00000000-0005-0000-0000-0000090F0000}"/>
    <cellStyle name="40% - Accent5 15 2" xfId="1590" xr:uid="{00000000-0005-0000-0000-00000A0F0000}"/>
    <cellStyle name="40% - Accent5 15 2 2" xfId="5119" xr:uid="{00000000-0005-0000-0000-00000B0F0000}"/>
    <cellStyle name="40% - Accent5 15 2_Exh G" xfId="3226" xr:uid="{00000000-0005-0000-0000-00000C0F0000}"/>
    <cellStyle name="40% - Accent5 15 3" xfId="4240" xr:uid="{00000000-0005-0000-0000-00000D0F0000}"/>
    <cellStyle name="40% - Accent5 15_Exh G" xfId="3225" xr:uid="{00000000-0005-0000-0000-00000E0F0000}"/>
    <cellStyle name="40% - Accent5 16" xfId="863" xr:uid="{00000000-0005-0000-0000-00000F0F0000}"/>
    <cellStyle name="40% - Accent5 16 2" xfId="1801" xr:uid="{00000000-0005-0000-0000-0000100F0000}"/>
    <cellStyle name="40% - Accent5 16 2 2" xfId="5321" xr:uid="{00000000-0005-0000-0000-0000110F0000}"/>
    <cellStyle name="40% - Accent5 16 2_Exh G" xfId="3228" xr:uid="{00000000-0005-0000-0000-0000120F0000}"/>
    <cellStyle name="40% - Accent5 16 3" xfId="4442" xr:uid="{00000000-0005-0000-0000-0000130F0000}"/>
    <cellStyle name="40% - Accent5 16_Exh G" xfId="3227" xr:uid="{00000000-0005-0000-0000-0000140F0000}"/>
    <cellStyle name="40% - Accent5 2" xfId="564" xr:uid="{00000000-0005-0000-0000-0000150F0000}"/>
    <cellStyle name="40% - Accent5 2 2" xfId="565" xr:uid="{00000000-0005-0000-0000-0000160F0000}"/>
    <cellStyle name="40% - Accent5 2 2 2" xfId="566" xr:uid="{00000000-0005-0000-0000-0000170F0000}"/>
    <cellStyle name="40% - Accent5 2 2 2 2" xfId="1593" xr:uid="{00000000-0005-0000-0000-0000180F0000}"/>
    <cellStyle name="40% - Accent5 2 2 2 2 2" xfId="5122" xr:uid="{00000000-0005-0000-0000-0000190F0000}"/>
    <cellStyle name="40% - Accent5 2 2 2 2_Exh G" xfId="3232" xr:uid="{00000000-0005-0000-0000-00001A0F0000}"/>
    <cellStyle name="40% - Accent5 2 2 2 3" xfId="4243" xr:uid="{00000000-0005-0000-0000-00001B0F0000}"/>
    <cellStyle name="40% - Accent5 2 2 2_Exh G" xfId="3231" xr:uid="{00000000-0005-0000-0000-00001C0F0000}"/>
    <cellStyle name="40% - Accent5 2 2 3" xfId="994" xr:uid="{00000000-0005-0000-0000-00001D0F0000}"/>
    <cellStyle name="40% - Accent5 2 2 3 2" xfId="1909" xr:uid="{00000000-0005-0000-0000-00001E0F0000}"/>
    <cellStyle name="40% - Accent5 2 2 3 2 2" xfId="5426" xr:uid="{00000000-0005-0000-0000-00001F0F0000}"/>
    <cellStyle name="40% - Accent5 2 2 3 2_Exh G" xfId="3234" xr:uid="{00000000-0005-0000-0000-0000200F0000}"/>
    <cellStyle name="40% - Accent5 2 2 3 3" xfId="4547" xr:uid="{00000000-0005-0000-0000-0000210F0000}"/>
    <cellStyle name="40% - Accent5 2 2 3_Exh G" xfId="3233" xr:uid="{00000000-0005-0000-0000-0000220F0000}"/>
    <cellStyle name="40% - Accent5 2 2 4" xfId="1592" xr:uid="{00000000-0005-0000-0000-0000230F0000}"/>
    <cellStyle name="40% - Accent5 2 2 4 2" xfId="5121" xr:uid="{00000000-0005-0000-0000-0000240F0000}"/>
    <cellStyle name="40% - Accent5 2 2 4_Exh G" xfId="3235" xr:uid="{00000000-0005-0000-0000-0000250F0000}"/>
    <cellStyle name="40% - Accent5 2 2 5" xfId="4242" xr:uid="{00000000-0005-0000-0000-0000260F0000}"/>
    <cellStyle name="40% - Accent5 2 2_Exh G" xfId="3230" xr:uid="{00000000-0005-0000-0000-0000270F0000}"/>
    <cellStyle name="40% - Accent5 2 3" xfId="567" xr:uid="{00000000-0005-0000-0000-0000280F0000}"/>
    <cellStyle name="40% - Accent5 2 3 2" xfId="1594" xr:uid="{00000000-0005-0000-0000-0000290F0000}"/>
    <cellStyle name="40% - Accent5 2 3 2 2" xfId="5123" xr:uid="{00000000-0005-0000-0000-00002A0F0000}"/>
    <cellStyle name="40% - Accent5 2 3 2_Exh G" xfId="3237" xr:uid="{00000000-0005-0000-0000-00002B0F0000}"/>
    <cellStyle name="40% - Accent5 2 3 3" xfId="4244" xr:uid="{00000000-0005-0000-0000-00002C0F0000}"/>
    <cellStyle name="40% - Accent5 2 3_Exh G" xfId="3236" xr:uid="{00000000-0005-0000-0000-00002D0F0000}"/>
    <cellStyle name="40% - Accent5 2 4" xfId="993" xr:uid="{00000000-0005-0000-0000-00002E0F0000}"/>
    <cellStyle name="40% - Accent5 2 4 2" xfId="1908" xr:uid="{00000000-0005-0000-0000-00002F0F0000}"/>
    <cellStyle name="40% - Accent5 2 4 2 2" xfId="5425" xr:uid="{00000000-0005-0000-0000-0000300F0000}"/>
    <cellStyle name="40% - Accent5 2 4 2_Exh G" xfId="3239" xr:uid="{00000000-0005-0000-0000-0000310F0000}"/>
    <cellStyle name="40% - Accent5 2 4 3" xfId="4546" xr:uid="{00000000-0005-0000-0000-0000320F0000}"/>
    <cellStyle name="40% - Accent5 2 4_Exh G" xfId="3238" xr:uid="{00000000-0005-0000-0000-0000330F0000}"/>
    <cellStyle name="40% - Accent5 2 5" xfId="1591" xr:uid="{00000000-0005-0000-0000-0000340F0000}"/>
    <cellStyle name="40% - Accent5 2 5 2" xfId="5120" xr:uid="{00000000-0005-0000-0000-0000350F0000}"/>
    <cellStyle name="40% - Accent5 2 5_Exh G" xfId="3240" xr:uid="{00000000-0005-0000-0000-0000360F0000}"/>
    <cellStyle name="40% - Accent5 2 6" xfId="4241" xr:uid="{00000000-0005-0000-0000-0000370F0000}"/>
    <cellStyle name="40% - Accent5 2_Exh G" xfId="3229" xr:uid="{00000000-0005-0000-0000-0000380F0000}"/>
    <cellStyle name="40% - Accent5 3" xfId="568" xr:uid="{00000000-0005-0000-0000-0000390F0000}"/>
    <cellStyle name="40% - Accent5 3 2" xfId="569" xr:uid="{00000000-0005-0000-0000-00003A0F0000}"/>
    <cellStyle name="40% - Accent5 3 2 2" xfId="570" xr:uid="{00000000-0005-0000-0000-00003B0F0000}"/>
    <cellStyle name="40% - Accent5 3 2 2 2" xfId="1597" xr:uid="{00000000-0005-0000-0000-00003C0F0000}"/>
    <cellStyle name="40% - Accent5 3 2 2 2 2" xfId="5126" xr:uid="{00000000-0005-0000-0000-00003D0F0000}"/>
    <cellStyle name="40% - Accent5 3 2 2 2_Exh G" xfId="3244" xr:uid="{00000000-0005-0000-0000-00003E0F0000}"/>
    <cellStyle name="40% - Accent5 3 2 2 3" xfId="4247" xr:uid="{00000000-0005-0000-0000-00003F0F0000}"/>
    <cellStyle name="40% - Accent5 3 2 2_Exh G" xfId="3243" xr:uid="{00000000-0005-0000-0000-0000400F0000}"/>
    <cellStyle name="40% - Accent5 3 2 3" xfId="996" xr:uid="{00000000-0005-0000-0000-0000410F0000}"/>
    <cellStyle name="40% - Accent5 3 2 3 2" xfId="1911" xr:uid="{00000000-0005-0000-0000-0000420F0000}"/>
    <cellStyle name="40% - Accent5 3 2 3 2 2" xfId="5428" xr:uid="{00000000-0005-0000-0000-0000430F0000}"/>
    <cellStyle name="40% - Accent5 3 2 3 2_Exh G" xfId="3246" xr:uid="{00000000-0005-0000-0000-0000440F0000}"/>
    <cellStyle name="40% - Accent5 3 2 3 3" xfId="4549" xr:uid="{00000000-0005-0000-0000-0000450F0000}"/>
    <cellStyle name="40% - Accent5 3 2 3_Exh G" xfId="3245" xr:uid="{00000000-0005-0000-0000-0000460F0000}"/>
    <cellStyle name="40% - Accent5 3 2 4" xfId="1596" xr:uid="{00000000-0005-0000-0000-0000470F0000}"/>
    <cellStyle name="40% - Accent5 3 2 4 2" xfId="5125" xr:uid="{00000000-0005-0000-0000-0000480F0000}"/>
    <cellStyle name="40% - Accent5 3 2 4_Exh G" xfId="3247" xr:uid="{00000000-0005-0000-0000-0000490F0000}"/>
    <cellStyle name="40% - Accent5 3 2 5" xfId="4246" xr:uid="{00000000-0005-0000-0000-00004A0F0000}"/>
    <cellStyle name="40% - Accent5 3 2_Exh G" xfId="3242" xr:uid="{00000000-0005-0000-0000-00004B0F0000}"/>
    <cellStyle name="40% - Accent5 3 3" xfId="571" xr:uid="{00000000-0005-0000-0000-00004C0F0000}"/>
    <cellStyle name="40% - Accent5 3 3 2" xfId="1598" xr:uid="{00000000-0005-0000-0000-00004D0F0000}"/>
    <cellStyle name="40% - Accent5 3 3 2 2" xfId="5127" xr:uid="{00000000-0005-0000-0000-00004E0F0000}"/>
    <cellStyle name="40% - Accent5 3 3 2_Exh G" xfId="3249" xr:uid="{00000000-0005-0000-0000-00004F0F0000}"/>
    <cellStyle name="40% - Accent5 3 3 3" xfId="4248" xr:uid="{00000000-0005-0000-0000-0000500F0000}"/>
    <cellStyle name="40% - Accent5 3 3_Exh G" xfId="3248" xr:uid="{00000000-0005-0000-0000-0000510F0000}"/>
    <cellStyle name="40% - Accent5 3 4" xfId="995" xr:uid="{00000000-0005-0000-0000-0000520F0000}"/>
    <cellStyle name="40% - Accent5 3 4 2" xfId="1910" xr:uid="{00000000-0005-0000-0000-0000530F0000}"/>
    <cellStyle name="40% - Accent5 3 4 2 2" xfId="5427" xr:uid="{00000000-0005-0000-0000-0000540F0000}"/>
    <cellStyle name="40% - Accent5 3 4 2_Exh G" xfId="3251" xr:uid="{00000000-0005-0000-0000-0000550F0000}"/>
    <cellStyle name="40% - Accent5 3 4 3" xfId="4548" xr:uid="{00000000-0005-0000-0000-0000560F0000}"/>
    <cellStyle name="40% - Accent5 3 4_Exh G" xfId="3250" xr:uid="{00000000-0005-0000-0000-0000570F0000}"/>
    <cellStyle name="40% - Accent5 3 5" xfId="1595" xr:uid="{00000000-0005-0000-0000-0000580F0000}"/>
    <cellStyle name="40% - Accent5 3 5 2" xfId="5124" xr:uid="{00000000-0005-0000-0000-0000590F0000}"/>
    <cellStyle name="40% - Accent5 3 5_Exh G" xfId="3252" xr:uid="{00000000-0005-0000-0000-00005A0F0000}"/>
    <cellStyle name="40% - Accent5 3 6" xfId="4245" xr:uid="{00000000-0005-0000-0000-00005B0F0000}"/>
    <cellStyle name="40% - Accent5 3_Exh G" xfId="3241" xr:uid="{00000000-0005-0000-0000-00005C0F0000}"/>
    <cellStyle name="40% - Accent5 4" xfId="572" xr:uid="{00000000-0005-0000-0000-00005D0F0000}"/>
    <cellStyle name="40% - Accent5 4 2" xfId="573" xr:uid="{00000000-0005-0000-0000-00005E0F0000}"/>
    <cellStyle name="40% - Accent5 4 2 2" xfId="574" xr:uid="{00000000-0005-0000-0000-00005F0F0000}"/>
    <cellStyle name="40% - Accent5 4 2 2 2" xfId="1601" xr:uid="{00000000-0005-0000-0000-0000600F0000}"/>
    <cellStyle name="40% - Accent5 4 2 2 2 2" xfId="5130" xr:uid="{00000000-0005-0000-0000-0000610F0000}"/>
    <cellStyle name="40% - Accent5 4 2 2 2_Exh G" xfId="3256" xr:uid="{00000000-0005-0000-0000-0000620F0000}"/>
    <cellStyle name="40% - Accent5 4 2 2 3" xfId="4251" xr:uid="{00000000-0005-0000-0000-0000630F0000}"/>
    <cellStyle name="40% - Accent5 4 2 2_Exh G" xfId="3255" xr:uid="{00000000-0005-0000-0000-0000640F0000}"/>
    <cellStyle name="40% - Accent5 4 2 3" xfId="998" xr:uid="{00000000-0005-0000-0000-0000650F0000}"/>
    <cellStyle name="40% - Accent5 4 2 3 2" xfId="1913" xr:uid="{00000000-0005-0000-0000-0000660F0000}"/>
    <cellStyle name="40% - Accent5 4 2 3 2 2" xfId="5430" xr:uid="{00000000-0005-0000-0000-0000670F0000}"/>
    <cellStyle name="40% - Accent5 4 2 3 2_Exh G" xfId="3258" xr:uid="{00000000-0005-0000-0000-0000680F0000}"/>
    <cellStyle name="40% - Accent5 4 2 3 3" xfId="4551" xr:uid="{00000000-0005-0000-0000-0000690F0000}"/>
    <cellStyle name="40% - Accent5 4 2 3_Exh G" xfId="3257" xr:uid="{00000000-0005-0000-0000-00006A0F0000}"/>
    <cellStyle name="40% - Accent5 4 2 4" xfId="1600" xr:uid="{00000000-0005-0000-0000-00006B0F0000}"/>
    <cellStyle name="40% - Accent5 4 2 4 2" xfId="5129" xr:uid="{00000000-0005-0000-0000-00006C0F0000}"/>
    <cellStyle name="40% - Accent5 4 2 4_Exh G" xfId="3259" xr:uid="{00000000-0005-0000-0000-00006D0F0000}"/>
    <cellStyle name="40% - Accent5 4 2 5" xfId="4250" xr:uid="{00000000-0005-0000-0000-00006E0F0000}"/>
    <cellStyle name="40% - Accent5 4 2_Exh G" xfId="3254" xr:uid="{00000000-0005-0000-0000-00006F0F0000}"/>
    <cellStyle name="40% - Accent5 4 3" xfId="575" xr:uid="{00000000-0005-0000-0000-0000700F0000}"/>
    <cellStyle name="40% - Accent5 4 3 2" xfId="1602" xr:uid="{00000000-0005-0000-0000-0000710F0000}"/>
    <cellStyle name="40% - Accent5 4 3 2 2" xfId="5131" xr:uid="{00000000-0005-0000-0000-0000720F0000}"/>
    <cellStyle name="40% - Accent5 4 3 2_Exh G" xfId="3261" xr:uid="{00000000-0005-0000-0000-0000730F0000}"/>
    <cellStyle name="40% - Accent5 4 3 3" xfId="4252" xr:uid="{00000000-0005-0000-0000-0000740F0000}"/>
    <cellStyle name="40% - Accent5 4 3_Exh G" xfId="3260" xr:uid="{00000000-0005-0000-0000-0000750F0000}"/>
    <cellStyle name="40% - Accent5 4 4" xfId="997" xr:uid="{00000000-0005-0000-0000-0000760F0000}"/>
    <cellStyle name="40% - Accent5 4 4 2" xfId="1912" xr:uid="{00000000-0005-0000-0000-0000770F0000}"/>
    <cellStyle name="40% - Accent5 4 4 2 2" xfId="5429" xr:uid="{00000000-0005-0000-0000-0000780F0000}"/>
    <cellStyle name="40% - Accent5 4 4 2_Exh G" xfId="3263" xr:uid="{00000000-0005-0000-0000-0000790F0000}"/>
    <cellStyle name="40% - Accent5 4 4 3" xfId="4550" xr:uid="{00000000-0005-0000-0000-00007A0F0000}"/>
    <cellStyle name="40% - Accent5 4 4_Exh G" xfId="3262" xr:uid="{00000000-0005-0000-0000-00007B0F0000}"/>
    <cellStyle name="40% - Accent5 4 5" xfId="1599" xr:uid="{00000000-0005-0000-0000-00007C0F0000}"/>
    <cellStyle name="40% - Accent5 4 5 2" xfId="5128" xr:uid="{00000000-0005-0000-0000-00007D0F0000}"/>
    <cellStyle name="40% - Accent5 4 5_Exh G" xfId="3264" xr:uid="{00000000-0005-0000-0000-00007E0F0000}"/>
    <cellStyle name="40% - Accent5 4 6" xfId="4249" xr:uid="{00000000-0005-0000-0000-00007F0F0000}"/>
    <cellStyle name="40% - Accent5 4_Exh G" xfId="3253" xr:uid="{00000000-0005-0000-0000-0000800F0000}"/>
    <cellStyle name="40% - Accent5 5" xfId="576" xr:uid="{00000000-0005-0000-0000-0000810F0000}"/>
    <cellStyle name="40% - Accent5 5 2" xfId="577" xr:uid="{00000000-0005-0000-0000-0000820F0000}"/>
    <cellStyle name="40% - Accent5 5 2 2" xfId="578" xr:uid="{00000000-0005-0000-0000-0000830F0000}"/>
    <cellStyle name="40% - Accent5 5 2 2 2" xfId="1605" xr:uid="{00000000-0005-0000-0000-0000840F0000}"/>
    <cellStyle name="40% - Accent5 5 2 2 2 2" xfId="5134" xr:uid="{00000000-0005-0000-0000-0000850F0000}"/>
    <cellStyle name="40% - Accent5 5 2 2 2_Exh G" xfId="3268" xr:uid="{00000000-0005-0000-0000-0000860F0000}"/>
    <cellStyle name="40% - Accent5 5 2 2 3" xfId="4255" xr:uid="{00000000-0005-0000-0000-0000870F0000}"/>
    <cellStyle name="40% - Accent5 5 2 2_Exh G" xfId="3267" xr:uid="{00000000-0005-0000-0000-0000880F0000}"/>
    <cellStyle name="40% - Accent5 5 2 3" xfId="1604" xr:uid="{00000000-0005-0000-0000-0000890F0000}"/>
    <cellStyle name="40% - Accent5 5 2 3 2" xfId="5133" xr:uid="{00000000-0005-0000-0000-00008A0F0000}"/>
    <cellStyle name="40% - Accent5 5 2 3_Exh G" xfId="3269" xr:uid="{00000000-0005-0000-0000-00008B0F0000}"/>
    <cellStyle name="40% - Accent5 5 2 4" xfId="4254" xr:uid="{00000000-0005-0000-0000-00008C0F0000}"/>
    <cellStyle name="40% - Accent5 5 2_Exh G" xfId="3266" xr:uid="{00000000-0005-0000-0000-00008D0F0000}"/>
    <cellStyle name="40% - Accent5 5 3" xfId="579" xr:uid="{00000000-0005-0000-0000-00008E0F0000}"/>
    <cellStyle name="40% - Accent5 5 3 2" xfId="1606" xr:uid="{00000000-0005-0000-0000-00008F0F0000}"/>
    <cellStyle name="40% - Accent5 5 3 2 2" xfId="5135" xr:uid="{00000000-0005-0000-0000-0000900F0000}"/>
    <cellStyle name="40% - Accent5 5 3 2_Exh G" xfId="3271" xr:uid="{00000000-0005-0000-0000-0000910F0000}"/>
    <cellStyle name="40% - Accent5 5 3 3" xfId="4256" xr:uid="{00000000-0005-0000-0000-0000920F0000}"/>
    <cellStyle name="40% - Accent5 5 3_Exh G" xfId="3270" xr:uid="{00000000-0005-0000-0000-0000930F0000}"/>
    <cellStyle name="40% - Accent5 5 4" xfId="999" xr:uid="{00000000-0005-0000-0000-0000940F0000}"/>
    <cellStyle name="40% - Accent5 5 5" xfId="1603" xr:uid="{00000000-0005-0000-0000-0000950F0000}"/>
    <cellStyle name="40% - Accent5 5 5 2" xfId="5132" xr:uid="{00000000-0005-0000-0000-0000960F0000}"/>
    <cellStyle name="40% - Accent5 5 5_Exh G" xfId="3272" xr:uid="{00000000-0005-0000-0000-0000970F0000}"/>
    <cellStyle name="40% - Accent5 5 6" xfId="4253" xr:uid="{00000000-0005-0000-0000-0000980F0000}"/>
    <cellStyle name="40% - Accent5 5_Exh G" xfId="3265" xr:uid="{00000000-0005-0000-0000-0000990F0000}"/>
    <cellStyle name="40% - Accent5 6" xfId="580" xr:uid="{00000000-0005-0000-0000-00009A0F0000}"/>
    <cellStyle name="40% - Accent5 6 2" xfId="581" xr:uid="{00000000-0005-0000-0000-00009B0F0000}"/>
    <cellStyle name="40% - Accent5 6 2 2" xfId="582" xr:uid="{00000000-0005-0000-0000-00009C0F0000}"/>
    <cellStyle name="40% - Accent5 6 2 2 2" xfId="1609" xr:uid="{00000000-0005-0000-0000-00009D0F0000}"/>
    <cellStyle name="40% - Accent5 6 2 2 2 2" xfId="5138" xr:uid="{00000000-0005-0000-0000-00009E0F0000}"/>
    <cellStyle name="40% - Accent5 6 2 2 2_Exh G" xfId="3276" xr:uid="{00000000-0005-0000-0000-00009F0F0000}"/>
    <cellStyle name="40% - Accent5 6 2 2 3" xfId="4259" xr:uid="{00000000-0005-0000-0000-0000A00F0000}"/>
    <cellStyle name="40% - Accent5 6 2 2_Exh G" xfId="3275" xr:uid="{00000000-0005-0000-0000-0000A10F0000}"/>
    <cellStyle name="40% - Accent5 6 2 3" xfId="1608" xr:uid="{00000000-0005-0000-0000-0000A20F0000}"/>
    <cellStyle name="40% - Accent5 6 2 3 2" xfId="5137" xr:uid="{00000000-0005-0000-0000-0000A30F0000}"/>
    <cellStyle name="40% - Accent5 6 2 3_Exh G" xfId="3277" xr:uid="{00000000-0005-0000-0000-0000A40F0000}"/>
    <cellStyle name="40% - Accent5 6 2 4" xfId="4258" xr:uid="{00000000-0005-0000-0000-0000A50F0000}"/>
    <cellStyle name="40% - Accent5 6 2_Exh G" xfId="3274" xr:uid="{00000000-0005-0000-0000-0000A60F0000}"/>
    <cellStyle name="40% - Accent5 6 3" xfId="583" xr:uid="{00000000-0005-0000-0000-0000A70F0000}"/>
    <cellStyle name="40% - Accent5 6 3 2" xfId="1610" xr:uid="{00000000-0005-0000-0000-0000A80F0000}"/>
    <cellStyle name="40% - Accent5 6 3 2 2" xfId="5139" xr:uid="{00000000-0005-0000-0000-0000A90F0000}"/>
    <cellStyle name="40% - Accent5 6 3 2_Exh G" xfId="3279" xr:uid="{00000000-0005-0000-0000-0000AA0F0000}"/>
    <cellStyle name="40% - Accent5 6 3 3" xfId="4260" xr:uid="{00000000-0005-0000-0000-0000AB0F0000}"/>
    <cellStyle name="40% - Accent5 6 3_Exh G" xfId="3278" xr:uid="{00000000-0005-0000-0000-0000AC0F0000}"/>
    <cellStyle name="40% - Accent5 6 4" xfId="1000" xr:uid="{00000000-0005-0000-0000-0000AD0F0000}"/>
    <cellStyle name="40% - Accent5 6 4 2" xfId="1914" xr:uid="{00000000-0005-0000-0000-0000AE0F0000}"/>
    <cellStyle name="40% - Accent5 6 4 2 2" xfId="5431" xr:uid="{00000000-0005-0000-0000-0000AF0F0000}"/>
    <cellStyle name="40% - Accent5 6 4 2_Exh G" xfId="3281" xr:uid="{00000000-0005-0000-0000-0000B00F0000}"/>
    <cellStyle name="40% - Accent5 6 4 3" xfId="4552" xr:uid="{00000000-0005-0000-0000-0000B10F0000}"/>
    <cellStyle name="40% - Accent5 6 4_Exh G" xfId="3280" xr:uid="{00000000-0005-0000-0000-0000B20F0000}"/>
    <cellStyle name="40% - Accent5 6 5" xfId="1607" xr:uid="{00000000-0005-0000-0000-0000B30F0000}"/>
    <cellStyle name="40% - Accent5 6 5 2" xfId="5136" xr:uid="{00000000-0005-0000-0000-0000B40F0000}"/>
    <cellStyle name="40% - Accent5 6 5_Exh G" xfId="3282" xr:uid="{00000000-0005-0000-0000-0000B50F0000}"/>
    <cellStyle name="40% - Accent5 6 6" xfId="4257" xr:uid="{00000000-0005-0000-0000-0000B60F0000}"/>
    <cellStyle name="40% - Accent5 6_Exh G" xfId="3273" xr:uid="{00000000-0005-0000-0000-0000B70F0000}"/>
    <cellStyle name="40% - Accent5 7" xfId="584" xr:uid="{00000000-0005-0000-0000-0000B80F0000}"/>
    <cellStyle name="40% - Accent5 7 2" xfId="585" xr:uid="{00000000-0005-0000-0000-0000B90F0000}"/>
    <cellStyle name="40% - Accent5 7 2 2" xfId="586" xr:uid="{00000000-0005-0000-0000-0000BA0F0000}"/>
    <cellStyle name="40% - Accent5 7 2 2 2" xfId="1613" xr:uid="{00000000-0005-0000-0000-0000BB0F0000}"/>
    <cellStyle name="40% - Accent5 7 2 2 2 2" xfId="5142" xr:uid="{00000000-0005-0000-0000-0000BC0F0000}"/>
    <cellStyle name="40% - Accent5 7 2 2 2_Exh G" xfId="3286" xr:uid="{00000000-0005-0000-0000-0000BD0F0000}"/>
    <cellStyle name="40% - Accent5 7 2 2 3" xfId="4263" xr:uid="{00000000-0005-0000-0000-0000BE0F0000}"/>
    <cellStyle name="40% - Accent5 7 2 2_Exh G" xfId="3285" xr:uid="{00000000-0005-0000-0000-0000BF0F0000}"/>
    <cellStyle name="40% - Accent5 7 2 3" xfId="1612" xr:uid="{00000000-0005-0000-0000-0000C00F0000}"/>
    <cellStyle name="40% - Accent5 7 2 3 2" xfId="5141" xr:uid="{00000000-0005-0000-0000-0000C10F0000}"/>
    <cellStyle name="40% - Accent5 7 2 3_Exh G" xfId="3287" xr:uid="{00000000-0005-0000-0000-0000C20F0000}"/>
    <cellStyle name="40% - Accent5 7 2 4" xfId="4262" xr:uid="{00000000-0005-0000-0000-0000C30F0000}"/>
    <cellStyle name="40% - Accent5 7 2_Exh G" xfId="3284" xr:uid="{00000000-0005-0000-0000-0000C40F0000}"/>
    <cellStyle name="40% - Accent5 7 3" xfId="587" xr:uid="{00000000-0005-0000-0000-0000C50F0000}"/>
    <cellStyle name="40% - Accent5 7 3 2" xfId="1614" xr:uid="{00000000-0005-0000-0000-0000C60F0000}"/>
    <cellStyle name="40% - Accent5 7 3 2 2" xfId="5143" xr:uid="{00000000-0005-0000-0000-0000C70F0000}"/>
    <cellStyle name="40% - Accent5 7 3 2_Exh G" xfId="3289" xr:uid="{00000000-0005-0000-0000-0000C80F0000}"/>
    <cellStyle name="40% - Accent5 7 3 3" xfId="4264" xr:uid="{00000000-0005-0000-0000-0000C90F0000}"/>
    <cellStyle name="40% - Accent5 7 3_Exh G" xfId="3288" xr:uid="{00000000-0005-0000-0000-0000CA0F0000}"/>
    <cellStyle name="40% - Accent5 7 4" xfId="1001" xr:uid="{00000000-0005-0000-0000-0000CB0F0000}"/>
    <cellStyle name="40% - Accent5 7 4 2" xfId="1915" xr:uid="{00000000-0005-0000-0000-0000CC0F0000}"/>
    <cellStyle name="40% - Accent5 7 4 2 2" xfId="5432" xr:uid="{00000000-0005-0000-0000-0000CD0F0000}"/>
    <cellStyle name="40% - Accent5 7 4 2_Exh G" xfId="3291" xr:uid="{00000000-0005-0000-0000-0000CE0F0000}"/>
    <cellStyle name="40% - Accent5 7 4 3" xfId="4553" xr:uid="{00000000-0005-0000-0000-0000CF0F0000}"/>
    <cellStyle name="40% - Accent5 7 4_Exh G" xfId="3290" xr:uid="{00000000-0005-0000-0000-0000D00F0000}"/>
    <cellStyle name="40% - Accent5 7 5" xfId="1611" xr:uid="{00000000-0005-0000-0000-0000D10F0000}"/>
    <cellStyle name="40% - Accent5 7 5 2" xfId="5140" xr:uid="{00000000-0005-0000-0000-0000D20F0000}"/>
    <cellStyle name="40% - Accent5 7 5_Exh G" xfId="3292" xr:uid="{00000000-0005-0000-0000-0000D30F0000}"/>
    <cellStyle name="40% - Accent5 7 6" xfId="4261" xr:uid="{00000000-0005-0000-0000-0000D40F0000}"/>
    <cellStyle name="40% - Accent5 7_Exh G" xfId="3283" xr:uid="{00000000-0005-0000-0000-0000D50F0000}"/>
    <cellStyle name="40% - Accent5 8" xfId="588" xr:uid="{00000000-0005-0000-0000-0000D60F0000}"/>
    <cellStyle name="40% - Accent5 8 2" xfId="589" xr:uid="{00000000-0005-0000-0000-0000D70F0000}"/>
    <cellStyle name="40% - Accent5 8 2 2" xfId="590" xr:uid="{00000000-0005-0000-0000-0000D80F0000}"/>
    <cellStyle name="40% - Accent5 8 2 2 2" xfId="1617" xr:uid="{00000000-0005-0000-0000-0000D90F0000}"/>
    <cellStyle name="40% - Accent5 8 2 2 2 2" xfId="5146" xr:uid="{00000000-0005-0000-0000-0000DA0F0000}"/>
    <cellStyle name="40% - Accent5 8 2 2 2_Exh G" xfId="3296" xr:uid="{00000000-0005-0000-0000-0000DB0F0000}"/>
    <cellStyle name="40% - Accent5 8 2 2 3" xfId="4267" xr:uid="{00000000-0005-0000-0000-0000DC0F0000}"/>
    <cellStyle name="40% - Accent5 8 2 2_Exh G" xfId="3295" xr:uid="{00000000-0005-0000-0000-0000DD0F0000}"/>
    <cellStyle name="40% - Accent5 8 2 3" xfId="1616" xr:uid="{00000000-0005-0000-0000-0000DE0F0000}"/>
    <cellStyle name="40% - Accent5 8 2 3 2" xfId="5145" xr:uid="{00000000-0005-0000-0000-0000DF0F0000}"/>
    <cellStyle name="40% - Accent5 8 2 3_Exh G" xfId="3297" xr:uid="{00000000-0005-0000-0000-0000E00F0000}"/>
    <cellStyle name="40% - Accent5 8 2 4" xfId="4266" xr:uid="{00000000-0005-0000-0000-0000E10F0000}"/>
    <cellStyle name="40% - Accent5 8 2_Exh G" xfId="3294" xr:uid="{00000000-0005-0000-0000-0000E20F0000}"/>
    <cellStyle name="40% - Accent5 8 3" xfId="591" xr:uid="{00000000-0005-0000-0000-0000E30F0000}"/>
    <cellStyle name="40% - Accent5 8 3 2" xfId="1618" xr:uid="{00000000-0005-0000-0000-0000E40F0000}"/>
    <cellStyle name="40% - Accent5 8 3 2 2" xfId="5147" xr:uid="{00000000-0005-0000-0000-0000E50F0000}"/>
    <cellStyle name="40% - Accent5 8 3 2_Exh G" xfId="3299" xr:uid="{00000000-0005-0000-0000-0000E60F0000}"/>
    <cellStyle name="40% - Accent5 8 3 3" xfId="4268" xr:uid="{00000000-0005-0000-0000-0000E70F0000}"/>
    <cellStyle name="40% - Accent5 8 3_Exh G" xfId="3298" xr:uid="{00000000-0005-0000-0000-0000E80F0000}"/>
    <cellStyle name="40% - Accent5 8 4" xfId="1002" xr:uid="{00000000-0005-0000-0000-0000E90F0000}"/>
    <cellStyle name="40% - Accent5 8 4 2" xfId="1916" xr:uid="{00000000-0005-0000-0000-0000EA0F0000}"/>
    <cellStyle name="40% - Accent5 8 4 2 2" xfId="5433" xr:uid="{00000000-0005-0000-0000-0000EB0F0000}"/>
    <cellStyle name="40% - Accent5 8 4 2_Exh G" xfId="3301" xr:uid="{00000000-0005-0000-0000-0000EC0F0000}"/>
    <cellStyle name="40% - Accent5 8 4 3" xfId="4554" xr:uid="{00000000-0005-0000-0000-0000ED0F0000}"/>
    <cellStyle name="40% - Accent5 8 4_Exh G" xfId="3300" xr:uid="{00000000-0005-0000-0000-0000EE0F0000}"/>
    <cellStyle name="40% - Accent5 8 5" xfId="1615" xr:uid="{00000000-0005-0000-0000-0000EF0F0000}"/>
    <cellStyle name="40% - Accent5 8 5 2" xfId="5144" xr:uid="{00000000-0005-0000-0000-0000F00F0000}"/>
    <cellStyle name="40% - Accent5 8 5_Exh G" xfId="3302" xr:uid="{00000000-0005-0000-0000-0000F10F0000}"/>
    <cellStyle name="40% - Accent5 8 6" xfId="4265" xr:uid="{00000000-0005-0000-0000-0000F20F0000}"/>
    <cellStyle name="40% - Accent5 8_Exh G" xfId="3293" xr:uid="{00000000-0005-0000-0000-0000F30F0000}"/>
    <cellStyle name="40% - Accent5 9" xfId="592" xr:uid="{00000000-0005-0000-0000-0000F40F0000}"/>
    <cellStyle name="40% - Accent5 9 2" xfId="593" xr:uid="{00000000-0005-0000-0000-0000F50F0000}"/>
    <cellStyle name="40% - Accent5 9 2 2" xfId="594" xr:uid="{00000000-0005-0000-0000-0000F60F0000}"/>
    <cellStyle name="40% - Accent5 9 2 2 2" xfId="1621" xr:uid="{00000000-0005-0000-0000-0000F70F0000}"/>
    <cellStyle name="40% - Accent5 9 2 2 2 2" xfId="5150" xr:uid="{00000000-0005-0000-0000-0000F80F0000}"/>
    <cellStyle name="40% - Accent5 9 2 2 2_Exh G" xfId="3306" xr:uid="{00000000-0005-0000-0000-0000F90F0000}"/>
    <cellStyle name="40% - Accent5 9 2 2 3" xfId="4271" xr:uid="{00000000-0005-0000-0000-0000FA0F0000}"/>
    <cellStyle name="40% - Accent5 9 2 2_Exh G" xfId="3305" xr:uid="{00000000-0005-0000-0000-0000FB0F0000}"/>
    <cellStyle name="40% - Accent5 9 2 3" xfId="1620" xr:uid="{00000000-0005-0000-0000-0000FC0F0000}"/>
    <cellStyle name="40% - Accent5 9 2 3 2" xfId="5149" xr:uid="{00000000-0005-0000-0000-0000FD0F0000}"/>
    <cellStyle name="40% - Accent5 9 2 3_Exh G" xfId="3307" xr:uid="{00000000-0005-0000-0000-0000FE0F0000}"/>
    <cellStyle name="40% - Accent5 9 2 4" xfId="4270" xr:uid="{00000000-0005-0000-0000-0000FF0F0000}"/>
    <cellStyle name="40% - Accent5 9 2_Exh G" xfId="3304" xr:uid="{00000000-0005-0000-0000-000000100000}"/>
    <cellStyle name="40% - Accent5 9 3" xfId="595" xr:uid="{00000000-0005-0000-0000-000001100000}"/>
    <cellStyle name="40% - Accent5 9 3 2" xfId="1622" xr:uid="{00000000-0005-0000-0000-000002100000}"/>
    <cellStyle name="40% - Accent5 9 3 2 2" xfId="5151" xr:uid="{00000000-0005-0000-0000-000003100000}"/>
    <cellStyle name="40% - Accent5 9 3 2_Exh G" xfId="3309" xr:uid="{00000000-0005-0000-0000-000004100000}"/>
    <cellStyle name="40% - Accent5 9 3 3" xfId="4272" xr:uid="{00000000-0005-0000-0000-000005100000}"/>
    <cellStyle name="40% - Accent5 9 3_Exh G" xfId="3308" xr:uid="{00000000-0005-0000-0000-000006100000}"/>
    <cellStyle name="40% - Accent5 9 4" xfId="1003" xr:uid="{00000000-0005-0000-0000-000007100000}"/>
    <cellStyle name="40% - Accent5 9 4 2" xfId="1917" xr:uid="{00000000-0005-0000-0000-000008100000}"/>
    <cellStyle name="40% - Accent5 9 4 2 2" xfId="5434" xr:uid="{00000000-0005-0000-0000-000009100000}"/>
    <cellStyle name="40% - Accent5 9 4 2_Exh G" xfId="3311" xr:uid="{00000000-0005-0000-0000-00000A100000}"/>
    <cellStyle name="40% - Accent5 9 4 3" xfId="4555" xr:uid="{00000000-0005-0000-0000-00000B100000}"/>
    <cellStyle name="40% - Accent5 9 4_Exh G" xfId="3310" xr:uid="{00000000-0005-0000-0000-00000C100000}"/>
    <cellStyle name="40% - Accent5 9 5" xfId="1619" xr:uid="{00000000-0005-0000-0000-00000D100000}"/>
    <cellStyle name="40% - Accent5 9 5 2" xfId="5148" xr:uid="{00000000-0005-0000-0000-00000E100000}"/>
    <cellStyle name="40% - Accent5 9 5_Exh G" xfId="3312" xr:uid="{00000000-0005-0000-0000-00000F100000}"/>
    <cellStyle name="40% - Accent5 9 6" xfId="4269" xr:uid="{00000000-0005-0000-0000-000010100000}"/>
    <cellStyle name="40% - Accent5 9_Exh G" xfId="3303" xr:uid="{00000000-0005-0000-0000-000011100000}"/>
    <cellStyle name="40% - Accent6 10" xfId="596" xr:uid="{00000000-0005-0000-0000-000012100000}"/>
    <cellStyle name="40% - Accent6 10 2" xfId="597" xr:uid="{00000000-0005-0000-0000-000013100000}"/>
    <cellStyle name="40% - Accent6 10 2 2" xfId="598" xr:uid="{00000000-0005-0000-0000-000014100000}"/>
    <cellStyle name="40% - Accent6 10 2 2 2" xfId="1625" xr:uid="{00000000-0005-0000-0000-000015100000}"/>
    <cellStyle name="40% - Accent6 10 2 2 2 2" xfId="5154" xr:uid="{00000000-0005-0000-0000-000016100000}"/>
    <cellStyle name="40% - Accent6 10 2 2 2_Exh G" xfId="3316" xr:uid="{00000000-0005-0000-0000-000017100000}"/>
    <cellStyle name="40% - Accent6 10 2 2 3" xfId="4275" xr:uid="{00000000-0005-0000-0000-000018100000}"/>
    <cellStyle name="40% - Accent6 10 2 2_Exh G" xfId="3315" xr:uid="{00000000-0005-0000-0000-000019100000}"/>
    <cellStyle name="40% - Accent6 10 2 3" xfId="1624" xr:uid="{00000000-0005-0000-0000-00001A100000}"/>
    <cellStyle name="40% - Accent6 10 2 3 2" xfId="5153" xr:uid="{00000000-0005-0000-0000-00001B100000}"/>
    <cellStyle name="40% - Accent6 10 2 3_Exh G" xfId="3317" xr:uid="{00000000-0005-0000-0000-00001C100000}"/>
    <cellStyle name="40% - Accent6 10 2 4" xfId="4274" xr:uid="{00000000-0005-0000-0000-00001D100000}"/>
    <cellStyle name="40% - Accent6 10 2_Exh G" xfId="3314" xr:uid="{00000000-0005-0000-0000-00001E100000}"/>
    <cellStyle name="40% - Accent6 10 3" xfId="599" xr:uid="{00000000-0005-0000-0000-00001F100000}"/>
    <cellStyle name="40% - Accent6 10 3 2" xfId="1626" xr:uid="{00000000-0005-0000-0000-000020100000}"/>
    <cellStyle name="40% - Accent6 10 3 2 2" xfId="5155" xr:uid="{00000000-0005-0000-0000-000021100000}"/>
    <cellStyle name="40% - Accent6 10 3 2_Exh G" xfId="3319" xr:uid="{00000000-0005-0000-0000-000022100000}"/>
    <cellStyle name="40% - Accent6 10 3 3" xfId="4276" xr:uid="{00000000-0005-0000-0000-000023100000}"/>
    <cellStyle name="40% - Accent6 10 3_Exh G" xfId="3318" xr:uid="{00000000-0005-0000-0000-000024100000}"/>
    <cellStyle name="40% - Accent6 10 4" xfId="1004" xr:uid="{00000000-0005-0000-0000-000025100000}"/>
    <cellStyle name="40% - Accent6 10 5" xfId="1623" xr:uid="{00000000-0005-0000-0000-000026100000}"/>
    <cellStyle name="40% - Accent6 10 5 2" xfId="5152" xr:uid="{00000000-0005-0000-0000-000027100000}"/>
    <cellStyle name="40% - Accent6 10 5_Exh G" xfId="3320" xr:uid="{00000000-0005-0000-0000-000028100000}"/>
    <cellStyle name="40% - Accent6 10 6" xfId="4273" xr:uid="{00000000-0005-0000-0000-000029100000}"/>
    <cellStyle name="40% - Accent6 10_Exh G" xfId="3313" xr:uid="{00000000-0005-0000-0000-00002A100000}"/>
    <cellStyle name="40% - Accent6 11" xfId="600" xr:uid="{00000000-0005-0000-0000-00002B100000}"/>
    <cellStyle name="40% - Accent6 11 2" xfId="601" xr:uid="{00000000-0005-0000-0000-00002C100000}"/>
    <cellStyle name="40% - Accent6 11 2 2" xfId="602" xr:uid="{00000000-0005-0000-0000-00002D100000}"/>
    <cellStyle name="40% - Accent6 11 2 2 2" xfId="1629" xr:uid="{00000000-0005-0000-0000-00002E100000}"/>
    <cellStyle name="40% - Accent6 11 2 2 2 2" xfId="5158" xr:uid="{00000000-0005-0000-0000-00002F100000}"/>
    <cellStyle name="40% - Accent6 11 2 2 2_Exh G" xfId="3324" xr:uid="{00000000-0005-0000-0000-000030100000}"/>
    <cellStyle name="40% - Accent6 11 2 2 3" xfId="4279" xr:uid="{00000000-0005-0000-0000-000031100000}"/>
    <cellStyle name="40% - Accent6 11 2 2_Exh G" xfId="3323" xr:uid="{00000000-0005-0000-0000-000032100000}"/>
    <cellStyle name="40% - Accent6 11 2 3" xfId="1628" xr:uid="{00000000-0005-0000-0000-000033100000}"/>
    <cellStyle name="40% - Accent6 11 2 3 2" xfId="5157" xr:uid="{00000000-0005-0000-0000-000034100000}"/>
    <cellStyle name="40% - Accent6 11 2 3_Exh G" xfId="3325" xr:uid="{00000000-0005-0000-0000-000035100000}"/>
    <cellStyle name="40% - Accent6 11 2 4" xfId="4278" xr:uid="{00000000-0005-0000-0000-000036100000}"/>
    <cellStyle name="40% - Accent6 11 2_Exh G" xfId="3322" xr:uid="{00000000-0005-0000-0000-000037100000}"/>
    <cellStyle name="40% - Accent6 11 3" xfId="603" xr:uid="{00000000-0005-0000-0000-000038100000}"/>
    <cellStyle name="40% - Accent6 11 3 2" xfId="1630" xr:uid="{00000000-0005-0000-0000-000039100000}"/>
    <cellStyle name="40% - Accent6 11 3 2 2" xfId="5159" xr:uid="{00000000-0005-0000-0000-00003A100000}"/>
    <cellStyle name="40% - Accent6 11 3 2_Exh G" xfId="3327" xr:uid="{00000000-0005-0000-0000-00003B100000}"/>
    <cellStyle name="40% - Accent6 11 3 3" xfId="4280" xr:uid="{00000000-0005-0000-0000-00003C100000}"/>
    <cellStyle name="40% - Accent6 11 3_Exh G" xfId="3326" xr:uid="{00000000-0005-0000-0000-00003D100000}"/>
    <cellStyle name="40% - Accent6 11 4" xfId="1627" xr:uid="{00000000-0005-0000-0000-00003E100000}"/>
    <cellStyle name="40% - Accent6 11 4 2" xfId="5156" xr:uid="{00000000-0005-0000-0000-00003F100000}"/>
    <cellStyle name="40% - Accent6 11 4_Exh G" xfId="3328" xr:uid="{00000000-0005-0000-0000-000040100000}"/>
    <cellStyle name="40% - Accent6 11 5" xfId="4277" xr:uid="{00000000-0005-0000-0000-000041100000}"/>
    <cellStyle name="40% - Accent6 11_Exh G" xfId="3321" xr:uid="{00000000-0005-0000-0000-000042100000}"/>
    <cellStyle name="40% - Accent6 12" xfId="604" xr:uid="{00000000-0005-0000-0000-000043100000}"/>
    <cellStyle name="40% - Accent6 12 2" xfId="605" xr:uid="{00000000-0005-0000-0000-000044100000}"/>
    <cellStyle name="40% - Accent6 12 2 2" xfId="606" xr:uid="{00000000-0005-0000-0000-000045100000}"/>
    <cellStyle name="40% - Accent6 12 2 2 2" xfId="1633" xr:uid="{00000000-0005-0000-0000-000046100000}"/>
    <cellStyle name="40% - Accent6 12 2 2 2 2" xfId="5162" xr:uid="{00000000-0005-0000-0000-000047100000}"/>
    <cellStyle name="40% - Accent6 12 2 2 2_Exh G" xfId="3332" xr:uid="{00000000-0005-0000-0000-000048100000}"/>
    <cellStyle name="40% - Accent6 12 2 2 3" xfId="4283" xr:uid="{00000000-0005-0000-0000-000049100000}"/>
    <cellStyle name="40% - Accent6 12 2 2_Exh G" xfId="3331" xr:uid="{00000000-0005-0000-0000-00004A100000}"/>
    <cellStyle name="40% - Accent6 12 2 3" xfId="1632" xr:uid="{00000000-0005-0000-0000-00004B100000}"/>
    <cellStyle name="40% - Accent6 12 2 3 2" xfId="5161" xr:uid="{00000000-0005-0000-0000-00004C100000}"/>
    <cellStyle name="40% - Accent6 12 2 3_Exh G" xfId="3333" xr:uid="{00000000-0005-0000-0000-00004D100000}"/>
    <cellStyle name="40% - Accent6 12 2 4" xfId="4282" xr:uid="{00000000-0005-0000-0000-00004E100000}"/>
    <cellStyle name="40% - Accent6 12 2_Exh G" xfId="3330" xr:uid="{00000000-0005-0000-0000-00004F100000}"/>
    <cellStyle name="40% - Accent6 12 3" xfId="607" xr:uid="{00000000-0005-0000-0000-000050100000}"/>
    <cellStyle name="40% - Accent6 12 3 2" xfId="1634" xr:uid="{00000000-0005-0000-0000-000051100000}"/>
    <cellStyle name="40% - Accent6 12 3 2 2" xfId="5163" xr:uid="{00000000-0005-0000-0000-000052100000}"/>
    <cellStyle name="40% - Accent6 12 3 2_Exh G" xfId="3335" xr:uid="{00000000-0005-0000-0000-000053100000}"/>
    <cellStyle name="40% - Accent6 12 3 3" xfId="4284" xr:uid="{00000000-0005-0000-0000-000054100000}"/>
    <cellStyle name="40% - Accent6 12 3_Exh G" xfId="3334" xr:uid="{00000000-0005-0000-0000-000055100000}"/>
    <cellStyle name="40% - Accent6 12 4" xfId="1631" xr:uid="{00000000-0005-0000-0000-000056100000}"/>
    <cellStyle name="40% - Accent6 12 4 2" xfId="5160" xr:uid="{00000000-0005-0000-0000-000057100000}"/>
    <cellStyle name="40% - Accent6 12 4_Exh G" xfId="3336" xr:uid="{00000000-0005-0000-0000-000058100000}"/>
    <cellStyle name="40% - Accent6 12 5" xfId="4281" xr:uid="{00000000-0005-0000-0000-000059100000}"/>
    <cellStyle name="40% - Accent6 12_Exh G" xfId="3329" xr:uid="{00000000-0005-0000-0000-00005A100000}"/>
    <cellStyle name="40% - Accent6 13" xfId="608" xr:uid="{00000000-0005-0000-0000-00005B100000}"/>
    <cellStyle name="40% - Accent6 13 2" xfId="609" xr:uid="{00000000-0005-0000-0000-00005C100000}"/>
    <cellStyle name="40% - Accent6 13 2 2" xfId="610" xr:uid="{00000000-0005-0000-0000-00005D100000}"/>
    <cellStyle name="40% - Accent6 13 2 2 2" xfId="1637" xr:uid="{00000000-0005-0000-0000-00005E100000}"/>
    <cellStyle name="40% - Accent6 13 2 2 2 2" xfId="5166" xr:uid="{00000000-0005-0000-0000-00005F100000}"/>
    <cellStyle name="40% - Accent6 13 2 2 2_Exh G" xfId="3340" xr:uid="{00000000-0005-0000-0000-000060100000}"/>
    <cellStyle name="40% - Accent6 13 2 2 3" xfId="4287" xr:uid="{00000000-0005-0000-0000-000061100000}"/>
    <cellStyle name="40% - Accent6 13 2 2_Exh G" xfId="3339" xr:uid="{00000000-0005-0000-0000-000062100000}"/>
    <cellStyle name="40% - Accent6 13 2 3" xfId="1636" xr:uid="{00000000-0005-0000-0000-000063100000}"/>
    <cellStyle name="40% - Accent6 13 2 3 2" xfId="5165" xr:uid="{00000000-0005-0000-0000-000064100000}"/>
    <cellStyle name="40% - Accent6 13 2 3_Exh G" xfId="3341" xr:uid="{00000000-0005-0000-0000-000065100000}"/>
    <cellStyle name="40% - Accent6 13 2 4" xfId="4286" xr:uid="{00000000-0005-0000-0000-000066100000}"/>
    <cellStyle name="40% - Accent6 13 2_Exh G" xfId="3338" xr:uid="{00000000-0005-0000-0000-000067100000}"/>
    <cellStyle name="40% - Accent6 13 3" xfId="611" xr:uid="{00000000-0005-0000-0000-000068100000}"/>
    <cellStyle name="40% - Accent6 13 3 2" xfId="1638" xr:uid="{00000000-0005-0000-0000-000069100000}"/>
    <cellStyle name="40% - Accent6 13 3 2 2" xfId="5167" xr:uid="{00000000-0005-0000-0000-00006A100000}"/>
    <cellStyle name="40% - Accent6 13 3 2_Exh G" xfId="3343" xr:uid="{00000000-0005-0000-0000-00006B100000}"/>
    <cellStyle name="40% - Accent6 13 3 3" xfId="4288" xr:uid="{00000000-0005-0000-0000-00006C100000}"/>
    <cellStyle name="40% - Accent6 13 3_Exh G" xfId="3342" xr:uid="{00000000-0005-0000-0000-00006D100000}"/>
    <cellStyle name="40% - Accent6 13 4" xfId="1635" xr:uid="{00000000-0005-0000-0000-00006E100000}"/>
    <cellStyle name="40% - Accent6 13 4 2" xfId="5164" xr:uid="{00000000-0005-0000-0000-00006F100000}"/>
    <cellStyle name="40% - Accent6 13 4_Exh G" xfId="3344" xr:uid="{00000000-0005-0000-0000-000070100000}"/>
    <cellStyle name="40% - Accent6 13 5" xfId="4285" xr:uid="{00000000-0005-0000-0000-000071100000}"/>
    <cellStyle name="40% - Accent6 13_Exh G" xfId="3337" xr:uid="{00000000-0005-0000-0000-000072100000}"/>
    <cellStyle name="40% - Accent6 14" xfId="612" xr:uid="{00000000-0005-0000-0000-000073100000}"/>
    <cellStyle name="40% - Accent6 14 2" xfId="613" xr:uid="{00000000-0005-0000-0000-000074100000}"/>
    <cellStyle name="40% - Accent6 14 2 2" xfId="1640" xr:uid="{00000000-0005-0000-0000-000075100000}"/>
    <cellStyle name="40% - Accent6 14 2 2 2" xfId="5169" xr:uid="{00000000-0005-0000-0000-000076100000}"/>
    <cellStyle name="40% - Accent6 14 2 2_Exh G" xfId="3347" xr:uid="{00000000-0005-0000-0000-000077100000}"/>
    <cellStyle name="40% - Accent6 14 2 3" xfId="4290" xr:uid="{00000000-0005-0000-0000-000078100000}"/>
    <cellStyle name="40% - Accent6 14 2_Exh G" xfId="3346" xr:uid="{00000000-0005-0000-0000-000079100000}"/>
    <cellStyle name="40% - Accent6 14 3" xfId="1639" xr:uid="{00000000-0005-0000-0000-00007A100000}"/>
    <cellStyle name="40% - Accent6 14 3 2" xfId="5168" xr:uid="{00000000-0005-0000-0000-00007B100000}"/>
    <cellStyle name="40% - Accent6 14 3_Exh G" xfId="3348" xr:uid="{00000000-0005-0000-0000-00007C100000}"/>
    <cellStyle name="40% - Accent6 14 4" xfId="4289" xr:uid="{00000000-0005-0000-0000-00007D100000}"/>
    <cellStyle name="40% - Accent6 14_Exh G" xfId="3345" xr:uid="{00000000-0005-0000-0000-00007E100000}"/>
    <cellStyle name="40% - Accent6 15" xfId="614" xr:uid="{00000000-0005-0000-0000-00007F100000}"/>
    <cellStyle name="40% - Accent6 15 2" xfId="1641" xr:uid="{00000000-0005-0000-0000-000080100000}"/>
    <cellStyle name="40% - Accent6 15 2 2" xfId="5170" xr:uid="{00000000-0005-0000-0000-000081100000}"/>
    <cellStyle name="40% - Accent6 15 2_Exh G" xfId="3350" xr:uid="{00000000-0005-0000-0000-000082100000}"/>
    <cellStyle name="40% - Accent6 15 3" xfId="4291" xr:uid="{00000000-0005-0000-0000-000083100000}"/>
    <cellStyle name="40% - Accent6 15_Exh G" xfId="3349" xr:uid="{00000000-0005-0000-0000-000084100000}"/>
    <cellStyle name="40% - Accent6 16" xfId="864" xr:uid="{00000000-0005-0000-0000-000085100000}"/>
    <cellStyle name="40% - Accent6 16 2" xfId="1802" xr:uid="{00000000-0005-0000-0000-000086100000}"/>
    <cellStyle name="40% - Accent6 16 2 2" xfId="5322" xr:uid="{00000000-0005-0000-0000-000087100000}"/>
    <cellStyle name="40% - Accent6 16 2_Exh G" xfId="3352" xr:uid="{00000000-0005-0000-0000-000088100000}"/>
    <cellStyle name="40% - Accent6 16 3" xfId="4443" xr:uid="{00000000-0005-0000-0000-000089100000}"/>
    <cellStyle name="40% - Accent6 16_Exh G" xfId="3351" xr:uid="{00000000-0005-0000-0000-00008A100000}"/>
    <cellStyle name="40% - Accent6 2" xfId="615" xr:uid="{00000000-0005-0000-0000-00008B100000}"/>
    <cellStyle name="40% - Accent6 2 2" xfId="616" xr:uid="{00000000-0005-0000-0000-00008C100000}"/>
    <cellStyle name="40% - Accent6 2 2 2" xfId="617" xr:uid="{00000000-0005-0000-0000-00008D100000}"/>
    <cellStyle name="40% - Accent6 2 2 2 2" xfId="1644" xr:uid="{00000000-0005-0000-0000-00008E100000}"/>
    <cellStyle name="40% - Accent6 2 2 2 2 2" xfId="5173" xr:uid="{00000000-0005-0000-0000-00008F100000}"/>
    <cellStyle name="40% - Accent6 2 2 2 2_Exh G" xfId="3356" xr:uid="{00000000-0005-0000-0000-000090100000}"/>
    <cellStyle name="40% - Accent6 2 2 2 3" xfId="4294" xr:uid="{00000000-0005-0000-0000-000091100000}"/>
    <cellStyle name="40% - Accent6 2 2 2_Exh G" xfId="3355" xr:uid="{00000000-0005-0000-0000-000092100000}"/>
    <cellStyle name="40% - Accent6 2 2 3" xfId="1006" xr:uid="{00000000-0005-0000-0000-000093100000}"/>
    <cellStyle name="40% - Accent6 2 2 3 2" xfId="1919" xr:uid="{00000000-0005-0000-0000-000094100000}"/>
    <cellStyle name="40% - Accent6 2 2 3 2 2" xfId="5436" xr:uid="{00000000-0005-0000-0000-000095100000}"/>
    <cellStyle name="40% - Accent6 2 2 3 2_Exh G" xfId="3358" xr:uid="{00000000-0005-0000-0000-000096100000}"/>
    <cellStyle name="40% - Accent6 2 2 3 3" xfId="4557" xr:uid="{00000000-0005-0000-0000-000097100000}"/>
    <cellStyle name="40% - Accent6 2 2 3_Exh G" xfId="3357" xr:uid="{00000000-0005-0000-0000-000098100000}"/>
    <cellStyle name="40% - Accent6 2 2 4" xfId="1643" xr:uid="{00000000-0005-0000-0000-000099100000}"/>
    <cellStyle name="40% - Accent6 2 2 4 2" xfId="5172" xr:uid="{00000000-0005-0000-0000-00009A100000}"/>
    <cellStyle name="40% - Accent6 2 2 4_Exh G" xfId="3359" xr:uid="{00000000-0005-0000-0000-00009B100000}"/>
    <cellStyle name="40% - Accent6 2 2 5" xfId="4293" xr:uid="{00000000-0005-0000-0000-00009C100000}"/>
    <cellStyle name="40% - Accent6 2 2_Exh G" xfId="3354" xr:uid="{00000000-0005-0000-0000-00009D100000}"/>
    <cellStyle name="40% - Accent6 2 3" xfId="618" xr:uid="{00000000-0005-0000-0000-00009E100000}"/>
    <cellStyle name="40% - Accent6 2 3 2" xfId="1645" xr:uid="{00000000-0005-0000-0000-00009F100000}"/>
    <cellStyle name="40% - Accent6 2 3 2 2" xfId="5174" xr:uid="{00000000-0005-0000-0000-0000A0100000}"/>
    <cellStyle name="40% - Accent6 2 3 2_Exh G" xfId="3361" xr:uid="{00000000-0005-0000-0000-0000A1100000}"/>
    <cellStyle name="40% - Accent6 2 3 3" xfId="4295" xr:uid="{00000000-0005-0000-0000-0000A2100000}"/>
    <cellStyle name="40% - Accent6 2 3_Exh G" xfId="3360" xr:uid="{00000000-0005-0000-0000-0000A3100000}"/>
    <cellStyle name="40% - Accent6 2 4" xfId="1005" xr:uid="{00000000-0005-0000-0000-0000A4100000}"/>
    <cellStyle name="40% - Accent6 2 4 2" xfId="1918" xr:uid="{00000000-0005-0000-0000-0000A5100000}"/>
    <cellStyle name="40% - Accent6 2 4 2 2" xfId="5435" xr:uid="{00000000-0005-0000-0000-0000A6100000}"/>
    <cellStyle name="40% - Accent6 2 4 2_Exh G" xfId="3363" xr:uid="{00000000-0005-0000-0000-0000A7100000}"/>
    <cellStyle name="40% - Accent6 2 4 3" xfId="4556" xr:uid="{00000000-0005-0000-0000-0000A8100000}"/>
    <cellStyle name="40% - Accent6 2 4_Exh G" xfId="3362" xr:uid="{00000000-0005-0000-0000-0000A9100000}"/>
    <cellStyle name="40% - Accent6 2 5" xfId="1642" xr:uid="{00000000-0005-0000-0000-0000AA100000}"/>
    <cellStyle name="40% - Accent6 2 5 2" xfId="5171" xr:uid="{00000000-0005-0000-0000-0000AB100000}"/>
    <cellStyle name="40% - Accent6 2 5_Exh G" xfId="3364" xr:uid="{00000000-0005-0000-0000-0000AC100000}"/>
    <cellStyle name="40% - Accent6 2 6" xfId="4292" xr:uid="{00000000-0005-0000-0000-0000AD100000}"/>
    <cellStyle name="40% - Accent6 2_Exh G" xfId="3353" xr:uid="{00000000-0005-0000-0000-0000AE100000}"/>
    <cellStyle name="40% - Accent6 3" xfId="619" xr:uid="{00000000-0005-0000-0000-0000AF100000}"/>
    <cellStyle name="40% - Accent6 3 2" xfId="620" xr:uid="{00000000-0005-0000-0000-0000B0100000}"/>
    <cellStyle name="40% - Accent6 3 2 2" xfId="621" xr:uid="{00000000-0005-0000-0000-0000B1100000}"/>
    <cellStyle name="40% - Accent6 3 2 2 2" xfId="1648" xr:uid="{00000000-0005-0000-0000-0000B2100000}"/>
    <cellStyle name="40% - Accent6 3 2 2 2 2" xfId="5177" xr:uid="{00000000-0005-0000-0000-0000B3100000}"/>
    <cellStyle name="40% - Accent6 3 2 2 2_Exh G" xfId="3368" xr:uid="{00000000-0005-0000-0000-0000B4100000}"/>
    <cellStyle name="40% - Accent6 3 2 2 3" xfId="4298" xr:uid="{00000000-0005-0000-0000-0000B5100000}"/>
    <cellStyle name="40% - Accent6 3 2 2_Exh G" xfId="3367" xr:uid="{00000000-0005-0000-0000-0000B6100000}"/>
    <cellStyle name="40% - Accent6 3 2 3" xfId="1008" xr:uid="{00000000-0005-0000-0000-0000B7100000}"/>
    <cellStyle name="40% - Accent6 3 2 3 2" xfId="1921" xr:uid="{00000000-0005-0000-0000-0000B8100000}"/>
    <cellStyle name="40% - Accent6 3 2 3 2 2" xfId="5438" xr:uid="{00000000-0005-0000-0000-0000B9100000}"/>
    <cellStyle name="40% - Accent6 3 2 3 2_Exh G" xfId="3370" xr:uid="{00000000-0005-0000-0000-0000BA100000}"/>
    <cellStyle name="40% - Accent6 3 2 3 3" xfId="4559" xr:uid="{00000000-0005-0000-0000-0000BB100000}"/>
    <cellStyle name="40% - Accent6 3 2 3_Exh G" xfId="3369" xr:uid="{00000000-0005-0000-0000-0000BC100000}"/>
    <cellStyle name="40% - Accent6 3 2 4" xfId="1647" xr:uid="{00000000-0005-0000-0000-0000BD100000}"/>
    <cellStyle name="40% - Accent6 3 2 4 2" xfId="5176" xr:uid="{00000000-0005-0000-0000-0000BE100000}"/>
    <cellStyle name="40% - Accent6 3 2 4_Exh G" xfId="3371" xr:uid="{00000000-0005-0000-0000-0000BF100000}"/>
    <cellStyle name="40% - Accent6 3 2 5" xfId="4297" xr:uid="{00000000-0005-0000-0000-0000C0100000}"/>
    <cellStyle name="40% - Accent6 3 2_Exh G" xfId="3366" xr:uid="{00000000-0005-0000-0000-0000C1100000}"/>
    <cellStyle name="40% - Accent6 3 3" xfId="622" xr:uid="{00000000-0005-0000-0000-0000C2100000}"/>
    <cellStyle name="40% - Accent6 3 3 2" xfId="1649" xr:uid="{00000000-0005-0000-0000-0000C3100000}"/>
    <cellStyle name="40% - Accent6 3 3 2 2" xfId="5178" xr:uid="{00000000-0005-0000-0000-0000C4100000}"/>
    <cellStyle name="40% - Accent6 3 3 2_Exh G" xfId="3373" xr:uid="{00000000-0005-0000-0000-0000C5100000}"/>
    <cellStyle name="40% - Accent6 3 3 3" xfId="4299" xr:uid="{00000000-0005-0000-0000-0000C6100000}"/>
    <cellStyle name="40% - Accent6 3 3_Exh G" xfId="3372" xr:uid="{00000000-0005-0000-0000-0000C7100000}"/>
    <cellStyle name="40% - Accent6 3 4" xfId="1007" xr:uid="{00000000-0005-0000-0000-0000C8100000}"/>
    <cellStyle name="40% - Accent6 3 4 2" xfId="1920" xr:uid="{00000000-0005-0000-0000-0000C9100000}"/>
    <cellStyle name="40% - Accent6 3 4 2 2" xfId="5437" xr:uid="{00000000-0005-0000-0000-0000CA100000}"/>
    <cellStyle name="40% - Accent6 3 4 2_Exh G" xfId="3375" xr:uid="{00000000-0005-0000-0000-0000CB100000}"/>
    <cellStyle name="40% - Accent6 3 4 3" xfId="4558" xr:uid="{00000000-0005-0000-0000-0000CC100000}"/>
    <cellStyle name="40% - Accent6 3 4_Exh G" xfId="3374" xr:uid="{00000000-0005-0000-0000-0000CD100000}"/>
    <cellStyle name="40% - Accent6 3 5" xfId="1646" xr:uid="{00000000-0005-0000-0000-0000CE100000}"/>
    <cellStyle name="40% - Accent6 3 5 2" xfId="5175" xr:uid="{00000000-0005-0000-0000-0000CF100000}"/>
    <cellStyle name="40% - Accent6 3 5_Exh G" xfId="3376" xr:uid="{00000000-0005-0000-0000-0000D0100000}"/>
    <cellStyle name="40% - Accent6 3 6" xfId="4296" xr:uid="{00000000-0005-0000-0000-0000D1100000}"/>
    <cellStyle name="40% - Accent6 3_Exh G" xfId="3365" xr:uid="{00000000-0005-0000-0000-0000D2100000}"/>
    <cellStyle name="40% - Accent6 4" xfId="623" xr:uid="{00000000-0005-0000-0000-0000D3100000}"/>
    <cellStyle name="40% - Accent6 4 2" xfId="624" xr:uid="{00000000-0005-0000-0000-0000D4100000}"/>
    <cellStyle name="40% - Accent6 4 2 2" xfId="625" xr:uid="{00000000-0005-0000-0000-0000D5100000}"/>
    <cellStyle name="40% - Accent6 4 2 2 2" xfId="1652" xr:uid="{00000000-0005-0000-0000-0000D6100000}"/>
    <cellStyle name="40% - Accent6 4 2 2 2 2" xfId="5181" xr:uid="{00000000-0005-0000-0000-0000D7100000}"/>
    <cellStyle name="40% - Accent6 4 2 2 2_Exh G" xfId="3380" xr:uid="{00000000-0005-0000-0000-0000D8100000}"/>
    <cellStyle name="40% - Accent6 4 2 2 3" xfId="4302" xr:uid="{00000000-0005-0000-0000-0000D9100000}"/>
    <cellStyle name="40% - Accent6 4 2 2_Exh G" xfId="3379" xr:uid="{00000000-0005-0000-0000-0000DA100000}"/>
    <cellStyle name="40% - Accent6 4 2 3" xfId="1010" xr:uid="{00000000-0005-0000-0000-0000DB100000}"/>
    <cellStyle name="40% - Accent6 4 2 3 2" xfId="1923" xr:uid="{00000000-0005-0000-0000-0000DC100000}"/>
    <cellStyle name="40% - Accent6 4 2 3 2 2" xfId="5440" xr:uid="{00000000-0005-0000-0000-0000DD100000}"/>
    <cellStyle name="40% - Accent6 4 2 3 2_Exh G" xfId="3382" xr:uid="{00000000-0005-0000-0000-0000DE100000}"/>
    <cellStyle name="40% - Accent6 4 2 3 3" xfId="4561" xr:uid="{00000000-0005-0000-0000-0000DF100000}"/>
    <cellStyle name="40% - Accent6 4 2 3_Exh G" xfId="3381" xr:uid="{00000000-0005-0000-0000-0000E0100000}"/>
    <cellStyle name="40% - Accent6 4 2 4" xfId="1651" xr:uid="{00000000-0005-0000-0000-0000E1100000}"/>
    <cellStyle name="40% - Accent6 4 2 4 2" xfId="5180" xr:uid="{00000000-0005-0000-0000-0000E2100000}"/>
    <cellStyle name="40% - Accent6 4 2 4_Exh G" xfId="3383" xr:uid="{00000000-0005-0000-0000-0000E3100000}"/>
    <cellStyle name="40% - Accent6 4 2 5" xfId="4301" xr:uid="{00000000-0005-0000-0000-0000E4100000}"/>
    <cellStyle name="40% - Accent6 4 2_Exh G" xfId="3378" xr:uid="{00000000-0005-0000-0000-0000E5100000}"/>
    <cellStyle name="40% - Accent6 4 3" xfId="626" xr:uid="{00000000-0005-0000-0000-0000E6100000}"/>
    <cellStyle name="40% - Accent6 4 3 2" xfId="1653" xr:uid="{00000000-0005-0000-0000-0000E7100000}"/>
    <cellStyle name="40% - Accent6 4 3 2 2" xfId="5182" xr:uid="{00000000-0005-0000-0000-0000E8100000}"/>
    <cellStyle name="40% - Accent6 4 3 2_Exh G" xfId="3385" xr:uid="{00000000-0005-0000-0000-0000E9100000}"/>
    <cellStyle name="40% - Accent6 4 3 3" xfId="4303" xr:uid="{00000000-0005-0000-0000-0000EA100000}"/>
    <cellStyle name="40% - Accent6 4 3_Exh G" xfId="3384" xr:uid="{00000000-0005-0000-0000-0000EB100000}"/>
    <cellStyle name="40% - Accent6 4 4" xfId="1009" xr:uid="{00000000-0005-0000-0000-0000EC100000}"/>
    <cellStyle name="40% - Accent6 4 4 2" xfId="1922" xr:uid="{00000000-0005-0000-0000-0000ED100000}"/>
    <cellStyle name="40% - Accent6 4 4 2 2" xfId="5439" xr:uid="{00000000-0005-0000-0000-0000EE100000}"/>
    <cellStyle name="40% - Accent6 4 4 2_Exh G" xfId="3387" xr:uid="{00000000-0005-0000-0000-0000EF100000}"/>
    <cellStyle name="40% - Accent6 4 4 3" xfId="4560" xr:uid="{00000000-0005-0000-0000-0000F0100000}"/>
    <cellStyle name="40% - Accent6 4 4_Exh G" xfId="3386" xr:uid="{00000000-0005-0000-0000-0000F1100000}"/>
    <cellStyle name="40% - Accent6 4 5" xfId="1650" xr:uid="{00000000-0005-0000-0000-0000F2100000}"/>
    <cellStyle name="40% - Accent6 4 5 2" xfId="5179" xr:uid="{00000000-0005-0000-0000-0000F3100000}"/>
    <cellStyle name="40% - Accent6 4 5_Exh G" xfId="3388" xr:uid="{00000000-0005-0000-0000-0000F4100000}"/>
    <cellStyle name="40% - Accent6 4 6" xfId="4300" xr:uid="{00000000-0005-0000-0000-0000F5100000}"/>
    <cellStyle name="40% - Accent6 4_Exh G" xfId="3377" xr:uid="{00000000-0005-0000-0000-0000F6100000}"/>
    <cellStyle name="40% - Accent6 5" xfId="627" xr:uid="{00000000-0005-0000-0000-0000F7100000}"/>
    <cellStyle name="40% - Accent6 5 2" xfId="628" xr:uid="{00000000-0005-0000-0000-0000F8100000}"/>
    <cellStyle name="40% - Accent6 5 2 2" xfId="629" xr:uid="{00000000-0005-0000-0000-0000F9100000}"/>
    <cellStyle name="40% - Accent6 5 2 2 2" xfId="1656" xr:uid="{00000000-0005-0000-0000-0000FA100000}"/>
    <cellStyle name="40% - Accent6 5 2 2 2 2" xfId="5185" xr:uid="{00000000-0005-0000-0000-0000FB100000}"/>
    <cellStyle name="40% - Accent6 5 2 2 2_Exh G" xfId="3392" xr:uid="{00000000-0005-0000-0000-0000FC100000}"/>
    <cellStyle name="40% - Accent6 5 2 2 3" xfId="4306" xr:uid="{00000000-0005-0000-0000-0000FD100000}"/>
    <cellStyle name="40% - Accent6 5 2 2_Exh G" xfId="3391" xr:uid="{00000000-0005-0000-0000-0000FE100000}"/>
    <cellStyle name="40% - Accent6 5 2 3" xfId="1655" xr:uid="{00000000-0005-0000-0000-0000FF100000}"/>
    <cellStyle name="40% - Accent6 5 2 3 2" xfId="5184" xr:uid="{00000000-0005-0000-0000-000000110000}"/>
    <cellStyle name="40% - Accent6 5 2 3_Exh G" xfId="3393" xr:uid="{00000000-0005-0000-0000-000001110000}"/>
    <cellStyle name="40% - Accent6 5 2 4" xfId="4305" xr:uid="{00000000-0005-0000-0000-000002110000}"/>
    <cellStyle name="40% - Accent6 5 2_Exh G" xfId="3390" xr:uid="{00000000-0005-0000-0000-000003110000}"/>
    <cellStyle name="40% - Accent6 5 3" xfId="630" xr:uid="{00000000-0005-0000-0000-000004110000}"/>
    <cellStyle name="40% - Accent6 5 3 2" xfId="1657" xr:uid="{00000000-0005-0000-0000-000005110000}"/>
    <cellStyle name="40% - Accent6 5 3 2 2" xfId="5186" xr:uid="{00000000-0005-0000-0000-000006110000}"/>
    <cellStyle name="40% - Accent6 5 3 2_Exh G" xfId="3395" xr:uid="{00000000-0005-0000-0000-000007110000}"/>
    <cellStyle name="40% - Accent6 5 3 3" xfId="4307" xr:uid="{00000000-0005-0000-0000-000008110000}"/>
    <cellStyle name="40% - Accent6 5 3_Exh G" xfId="3394" xr:uid="{00000000-0005-0000-0000-000009110000}"/>
    <cellStyle name="40% - Accent6 5 4" xfId="1011" xr:uid="{00000000-0005-0000-0000-00000A110000}"/>
    <cellStyle name="40% - Accent6 5 5" xfId="1654" xr:uid="{00000000-0005-0000-0000-00000B110000}"/>
    <cellStyle name="40% - Accent6 5 5 2" xfId="5183" xr:uid="{00000000-0005-0000-0000-00000C110000}"/>
    <cellStyle name="40% - Accent6 5 5_Exh G" xfId="3396" xr:uid="{00000000-0005-0000-0000-00000D110000}"/>
    <cellStyle name="40% - Accent6 5 6" xfId="4304" xr:uid="{00000000-0005-0000-0000-00000E110000}"/>
    <cellStyle name="40% - Accent6 5_Exh G" xfId="3389" xr:uid="{00000000-0005-0000-0000-00000F110000}"/>
    <cellStyle name="40% - Accent6 6" xfId="631" xr:uid="{00000000-0005-0000-0000-000010110000}"/>
    <cellStyle name="40% - Accent6 6 2" xfId="632" xr:uid="{00000000-0005-0000-0000-000011110000}"/>
    <cellStyle name="40% - Accent6 6 2 2" xfId="633" xr:uid="{00000000-0005-0000-0000-000012110000}"/>
    <cellStyle name="40% - Accent6 6 2 2 2" xfId="1660" xr:uid="{00000000-0005-0000-0000-000013110000}"/>
    <cellStyle name="40% - Accent6 6 2 2 2 2" xfId="5189" xr:uid="{00000000-0005-0000-0000-000014110000}"/>
    <cellStyle name="40% - Accent6 6 2 2 2_Exh G" xfId="3400" xr:uid="{00000000-0005-0000-0000-000015110000}"/>
    <cellStyle name="40% - Accent6 6 2 2 3" xfId="4310" xr:uid="{00000000-0005-0000-0000-000016110000}"/>
    <cellStyle name="40% - Accent6 6 2 2_Exh G" xfId="3399" xr:uid="{00000000-0005-0000-0000-000017110000}"/>
    <cellStyle name="40% - Accent6 6 2 3" xfId="1659" xr:uid="{00000000-0005-0000-0000-000018110000}"/>
    <cellStyle name="40% - Accent6 6 2 3 2" xfId="5188" xr:uid="{00000000-0005-0000-0000-000019110000}"/>
    <cellStyle name="40% - Accent6 6 2 3_Exh G" xfId="3401" xr:uid="{00000000-0005-0000-0000-00001A110000}"/>
    <cellStyle name="40% - Accent6 6 2 4" xfId="4309" xr:uid="{00000000-0005-0000-0000-00001B110000}"/>
    <cellStyle name="40% - Accent6 6 2_Exh G" xfId="3398" xr:uid="{00000000-0005-0000-0000-00001C110000}"/>
    <cellStyle name="40% - Accent6 6 3" xfId="634" xr:uid="{00000000-0005-0000-0000-00001D110000}"/>
    <cellStyle name="40% - Accent6 6 3 2" xfId="1661" xr:uid="{00000000-0005-0000-0000-00001E110000}"/>
    <cellStyle name="40% - Accent6 6 3 2 2" xfId="5190" xr:uid="{00000000-0005-0000-0000-00001F110000}"/>
    <cellStyle name="40% - Accent6 6 3 2_Exh G" xfId="3403" xr:uid="{00000000-0005-0000-0000-000020110000}"/>
    <cellStyle name="40% - Accent6 6 3 3" xfId="4311" xr:uid="{00000000-0005-0000-0000-000021110000}"/>
    <cellStyle name="40% - Accent6 6 3_Exh G" xfId="3402" xr:uid="{00000000-0005-0000-0000-000022110000}"/>
    <cellStyle name="40% - Accent6 6 4" xfId="1012" xr:uid="{00000000-0005-0000-0000-000023110000}"/>
    <cellStyle name="40% - Accent6 6 4 2" xfId="1924" xr:uid="{00000000-0005-0000-0000-000024110000}"/>
    <cellStyle name="40% - Accent6 6 4 2 2" xfId="5441" xr:uid="{00000000-0005-0000-0000-000025110000}"/>
    <cellStyle name="40% - Accent6 6 4 2_Exh G" xfId="3405" xr:uid="{00000000-0005-0000-0000-000026110000}"/>
    <cellStyle name="40% - Accent6 6 4 3" xfId="4562" xr:uid="{00000000-0005-0000-0000-000027110000}"/>
    <cellStyle name="40% - Accent6 6 4_Exh G" xfId="3404" xr:uid="{00000000-0005-0000-0000-000028110000}"/>
    <cellStyle name="40% - Accent6 6 5" xfId="1658" xr:uid="{00000000-0005-0000-0000-000029110000}"/>
    <cellStyle name="40% - Accent6 6 5 2" xfId="5187" xr:uid="{00000000-0005-0000-0000-00002A110000}"/>
    <cellStyle name="40% - Accent6 6 5_Exh G" xfId="3406" xr:uid="{00000000-0005-0000-0000-00002B110000}"/>
    <cellStyle name="40% - Accent6 6 6" xfId="4308" xr:uid="{00000000-0005-0000-0000-00002C110000}"/>
    <cellStyle name="40% - Accent6 6_Exh G" xfId="3397" xr:uid="{00000000-0005-0000-0000-00002D110000}"/>
    <cellStyle name="40% - Accent6 7" xfId="635" xr:uid="{00000000-0005-0000-0000-00002E110000}"/>
    <cellStyle name="40% - Accent6 7 2" xfId="636" xr:uid="{00000000-0005-0000-0000-00002F110000}"/>
    <cellStyle name="40% - Accent6 7 2 2" xfId="637" xr:uid="{00000000-0005-0000-0000-000030110000}"/>
    <cellStyle name="40% - Accent6 7 2 2 2" xfId="1664" xr:uid="{00000000-0005-0000-0000-000031110000}"/>
    <cellStyle name="40% - Accent6 7 2 2 2 2" xfId="5193" xr:uid="{00000000-0005-0000-0000-000032110000}"/>
    <cellStyle name="40% - Accent6 7 2 2 2_Exh G" xfId="3410" xr:uid="{00000000-0005-0000-0000-000033110000}"/>
    <cellStyle name="40% - Accent6 7 2 2 3" xfId="4314" xr:uid="{00000000-0005-0000-0000-000034110000}"/>
    <cellStyle name="40% - Accent6 7 2 2_Exh G" xfId="3409" xr:uid="{00000000-0005-0000-0000-000035110000}"/>
    <cellStyle name="40% - Accent6 7 2 3" xfId="1663" xr:uid="{00000000-0005-0000-0000-000036110000}"/>
    <cellStyle name="40% - Accent6 7 2 3 2" xfId="5192" xr:uid="{00000000-0005-0000-0000-000037110000}"/>
    <cellStyle name="40% - Accent6 7 2 3_Exh G" xfId="3411" xr:uid="{00000000-0005-0000-0000-000038110000}"/>
    <cellStyle name="40% - Accent6 7 2 4" xfId="4313" xr:uid="{00000000-0005-0000-0000-000039110000}"/>
    <cellStyle name="40% - Accent6 7 2_Exh G" xfId="3408" xr:uid="{00000000-0005-0000-0000-00003A110000}"/>
    <cellStyle name="40% - Accent6 7 3" xfId="638" xr:uid="{00000000-0005-0000-0000-00003B110000}"/>
    <cellStyle name="40% - Accent6 7 3 2" xfId="1665" xr:uid="{00000000-0005-0000-0000-00003C110000}"/>
    <cellStyle name="40% - Accent6 7 3 2 2" xfId="5194" xr:uid="{00000000-0005-0000-0000-00003D110000}"/>
    <cellStyle name="40% - Accent6 7 3 2_Exh G" xfId="3413" xr:uid="{00000000-0005-0000-0000-00003E110000}"/>
    <cellStyle name="40% - Accent6 7 3 3" xfId="4315" xr:uid="{00000000-0005-0000-0000-00003F110000}"/>
    <cellStyle name="40% - Accent6 7 3_Exh G" xfId="3412" xr:uid="{00000000-0005-0000-0000-000040110000}"/>
    <cellStyle name="40% - Accent6 7 4" xfId="1013" xr:uid="{00000000-0005-0000-0000-000041110000}"/>
    <cellStyle name="40% - Accent6 7 4 2" xfId="1925" xr:uid="{00000000-0005-0000-0000-000042110000}"/>
    <cellStyle name="40% - Accent6 7 4 2 2" xfId="5442" xr:uid="{00000000-0005-0000-0000-000043110000}"/>
    <cellStyle name="40% - Accent6 7 4 2_Exh G" xfId="3415" xr:uid="{00000000-0005-0000-0000-000044110000}"/>
    <cellStyle name="40% - Accent6 7 4 3" xfId="4563" xr:uid="{00000000-0005-0000-0000-000045110000}"/>
    <cellStyle name="40% - Accent6 7 4_Exh G" xfId="3414" xr:uid="{00000000-0005-0000-0000-000046110000}"/>
    <cellStyle name="40% - Accent6 7 5" xfId="1662" xr:uid="{00000000-0005-0000-0000-000047110000}"/>
    <cellStyle name="40% - Accent6 7 5 2" xfId="5191" xr:uid="{00000000-0005-0000-0000-000048110000}"/>
    <cellStyle name="40% - Accent6 7 5_Exh G" xfId="3416" xr:uid="{00000000-0005-0000-0000-000049110000}"/>
    <cellStyle name="40% - Accent6 7 6" xfId="4312" xr:uid="{00000000-0005-0000-0000-00004A110000}"/>
    <cellStyle name="40% - Accent6 7_Exh G" xfId="3407" xr:uid="{00000000-0005-0000-0000-00004B110000}"/>
    <cellStyle name="40% - Accent6 8" xfId="639" xr:uid="{00000000-0005-0000-0000-00004C110000}"/>
    <cellStyle name="40% - Accent6 8 2" xfId="640" xr:uid="{00000000-0005-0000-0000-00004D110000}"/>
    <cellStyle name="40% - Accent6 8 2 2" xfId="641" xr:uid="{00000000-0005-0000-0000-00004E110000}"/>
    <cellStyle name="40% - Accent6 8 2 2 2" xfId="1668" xr:uid="{00000000-0005-0000-0000-00004F110000}"/>
    <cellStyle name="40% - Accent6 8 2 2 2 2" xfId="5197" xr:uid="{00000000-0005-0000-0000-000050110000}"/>
    <cellStyle name="40% - Accent6 8 2 2 2_Exh G" xfId="3420" xr:uid="{00000000-0005-0000-0000-000051110000}"/>
    <cellStyle name="40% - Accent6 8 2 2 3" xfId="4318" xr:uid="{00000000-0005-0000-0000-000052110000}"/>
    <cellStyle name="40% - Accent6 8 2 2_Exh G" xfId="3419" xr:uid="{00000000-0005-0000-0000-000053110000}"/>
    <cellStyle name="40% - Accent6 8 2 3" xfId="1667" xr:uid="{00000000-0005-0000-0000-000054110000}"/>
    <cellStyle name="40% - Accent6 8 2 3 2" xfId="5196" xr:uid="{00000000-0005-0000-0000-000055110000}"/>
    <cellStyle name="40% - Accent6 8 2 3_Exh G" xfId="3421" xr:uid="{00000000-0005-0000-0000-000056110000}"/>
    <cellStyle name="40% - Accent6 8 2 4" xfId="4317" xr:uid="{00000000-0005-0000-0000-000057110000}"/>
    <cellStyle name="40% - Accent6 8 2_Exh G" xfId="3418" xr:uid="{00000000-0005-0000-0000-000058110000}"/>
    <cellStyle name="40% - Accent6 8 3" xfId="642" xr:uid="{00000000-0005-0000-0000-000059110000}"/>
    <cellStyle name="40% - Accent6 8 3 2" xfId="1669" xr:uid="{00000000-0005-0000-0000-00005A110000}"/>
    <cellStyle name="40% - Accent6 8 3 2 2" xfId="5198" xr:uid="{00000000-0005-0000-0000-00005B110000}"/>
    <cellStyle name="40% - Accent6 8 3 2_Exh G" xfId="3423" xr:uid="{00000000-0005-0000-0000-00005C110000}"/>
    <cellStyle name="40% - Accent6 8 3 3" xfId="4319" xr:uid="{00000000-0005-0000-0000-00005D110000}"/>
    <cellStyle name="40% - Accent6 8 3_Exh G" xfId="3422" xr:uid="{00000000-0005-0000-0000-00005E110000}"/>
    <cellStyle name="40% - Accent6 8 4" xfId="1014" xr:uid="{00000000-0005-0000-0000-00005F110000}"/>
    <cellStyle name="40% - Accent6 8 4 2" xfId="1926" xr:uid="{00000000-0005-0000-0000-000060110000}"/>
    <cellStyle name="40% - Accent6 8 4 2 2" xfId="5443" xr:uid="{00000000-0005-0000-0000-000061110000}"/>
    <cellStyle name="40% - Accent6 8 4 2_Exh G" xfId="3425" xr:uid="{00000000-0005-0000-0000-000062110000}"/>
    <cellStyle name="40% - Accent6 8 4 3" xfId="4564" xr:uid="{00000000-0005-0000-0000-000063110000}"/>
    <cellStyle name="40% - Accent6 8 4_Exh G" xfId="3424" xr:uid="{00000000-0005-0000-0000-000064110000}"/>
    <cellStyle name="40% - Accent6 8 5" xfId="1666" xr:uid="{00000000-0005-0000-0000-000065110000}"/>
    <cellStyle name="40% - Accent6 8 5 2" xfId="5195" xr:uid="{00000000-0005-0000-0000-000066110000}"/>
    <cellStyle name="40% - Accent6 8 5_Exh G" xfId="3426" xr:uid="{00000000-0005-0000-0000-000067110000}"/>
    <cellStyle name="40% - Accent6 8 6" xfId="4316" xr:uid="{00000000-0005-0000-0000-000068110000}"/>
    <cellStyle name="40% - Accent6 8_Exh G" xfId="3417" xr:uid="{00000000-0005-0000-0000-000069110000}"/>
    <cellStyle name="40% - Accent6 9" xfId="643" xr:uid="{00000000-0005-0000-0000-00006A110000}"/>
    <cellStyle name="40% - Accent6 9 2" xfId="644" xr:uid="{00000000-0005-0000-0000-00006B110000}"/>
    <cellStyle name="40% - Accent6 9 2 2" xfId="645" xr:uid="{00000000-0005-0000-0000-00006C110000}"/>
    <cellStyle name="40% - Accent6 9 2 2 2" xfId="1672" xr:uid="{00000000-0005-0000-0000-00006D110000}"/>
    <cellStyle name="40% - Accent6 9 2 2 2 2" xfId="5201" xr:uid="{00000000-0005-0000-0000-00006E110000}"/>
    <cellStyle name="40% - Accent6 9 2 2 2_Exh G" xfId="3430" xr:uid="{00000000-0005-0000-0000-00006F110000}"/>
    <cellStyle name="40% - Accent6 9 2 2 3" xfId="4322" xr:uid="{00000000-0005-0000-0000-000070110000}"/>
    <cellStyle name="40% - Accent6 9 2 2_Exh G" xfId="3429" xr:uid="{00000000-0005-0000-0000-000071110000}"/>
    <cellStyle name="40% - Accent6 9 2 3" xfId="1671" xr:uid="{00000000-0005-0000-0000-000072110000}"/>
    <cellStyle name="40% - Accent6 9 2 3 2" xfId="5200" xr:uid="{00000000-0005-0000-0000-000073110000}"/>
    <cellStyle name="40% - Accent6 9 2 3_Exh G" xfId="3431" xr:uid="{00000000-0005-0000-0000-000074110000}"/>
    <cellStyle name="40% - Accent6 9 2 4" xfId="4321" xr:uid="{00000000-0005-0000-0000-000075110000}"/>
    <cellStyle name="40% - Accent6 9 2_Exh G" xfId="3428" xr:uid="{00000000-0005-0000-0000-000076110000}"/>
    <cellStyle name="40% - Accent6 9 3" xfId="646" xr:uid="{00000000-0005-0000-0000-000077110000}"/>
    <cellStyle name="40% - Accent6 9 3 2" xfId="1673" xr:uid="{00000000-0005-0000-0000-000078110000}"/>
    <cellStyle name="40% - Accent6 9 3 2 2" xfId="5202" xr:uid="{00000000-0005-0000-0000-000079110000}"/>
    <cellStyle name="40% - Accent6 9 3 2_Exh G" xfId="3433" xr:uid="{00000000-0005-0000-0000-00007A110000}"/>
    <cellStyle name="40% - Accent6 9 3 3" xfId="4323" xr:uid="{00000000-0005-0000-0000-00007B110000}"/>
    <cellStyle name="40% - Accent6 9 3_Exh G" xfId="3432" xr:uid="{00000000-0005-0000-0000-00007C110000}"/>
    <cellStyle name="40% - Accent6 9 4" xfId="1015" xr:uid="{00000000-0005-0000-0000-00007D110000}"/>
    <cellStyle name="40% - Accent6 9 4 2" xfId="1927" xr:uid="{00000000-0005-0000-0000-00007E110000}"/>
    <cellStyle name="40% - Accent6 9 4 2 2" xfId="5444" xr:uid="{00000000-0005-0000-0000-00007F110000}"/>
    <cellStyle name="40% - Accent6 9 4 2_Exh G" xfId="3435" xr:uid="{00000000-0005-0000-0000-000080110000}"/>
    <cellStyle name="40% - Accent6 9 4 3" xfId="4565" xr:uid="{00000000-0005-0000-0000-000081110000}"/>
    <cellStyle name="40% - Accent6 9 4_Exh G" xfId="3434" xr:uid="{00000000-0005-0000-0000-000082110000}"/>
    <cellStyle name="40% - Accent6 9 5" xfId="1670" xr:uid="{00000000-0005-0000-0000-000083110000}"/>
    <cellStyle name="40% - Accent6 9 5 2" xfId="5199" xr:uid="{00000000-0005-0000-0000-000084110000}"/>
    <cellStyle name="40% - Accent6 9 5_Exh G" xfId="3436" xr:uid="{00000000-0005-0000-0000-000085110000}"/>
    <cellStyle name="40% - Accent6 9 6" xfId="4320" xr:uid="{00000000-0005-0000-0000-000086110000}"/>
    <cellStyle name="40% - Accent6 9_Exh G" xfId="3427" xr:uid="{00000000-0005-0000-0000-000087110000}"/>
    <cellStyle name="60% - Accent1 2" xfId="752" xr:uid="{00000000-0005-0000-0000-000088110000}"/>
    <cellStyle name="60% - Accent1 3" xfId="753" xr:uid="{00000000-0005-0000-0000-000089110000}"/>
    <cellStyle name="60% - Accent1 4" xfId="754" xr:uid="{00000000-0005-0000-0000-00008A110000}"/>
    <cellStyle name="60% - Accent2 2" xfId="755" xr:uid="{00000000-0005-0000-0000-00008B110000}"/>
    <cellStyle name="60% - Accent2 3" xfId="756" xr:uid="{00000000-0005-0000-0000-00008C110000}"/>
    <cellStyle name="60% - Accent2 4" xfId="757" xr:uid="{00000000-0005-0000-0000-00008D110000}"/>
    <cellStyle name="60% - Accent3 2" xfId="758" xr:uid="{00000000-0005-0000-0000-00008E110000}"/>
    <cellStyle name="60% - Accent3 3" xfId="759" xr:uid="{00000000-0005-0000-0000-00008F110000}"/>
    <cellStyle name="60% - Accent3 4" xfId="760" xr:uid="{00000000-0005-0000-0000-000090110000}"/>
    <cellStyle name="60% - Accent4 2" xfId="761" xr:uid="{00000000-0005-0000-0000-000091110000}"/>
    <cellStyle name="60% - Accent4 3" xfId="762" xr:uid="{00000000-0005-0000-0000-000092110000}"/>
    <cellStyle name="60% - Accent4 4" xfId="763" xr:uid="{00000000-0005-0000-0000-000093110000}"/>
    <cellStyle name="60% - Accent5 2" xfId="764" xr:uid="{00000000-0005-0000-0000-000094110000}"/>
    <cellStyle name="60% - Accent5 3" xfId="765" xr:uid="{00000000-0005-0000-0000-000095110000}"/>
    <cellStyle name="60% - Accent5 4" xfId="766" xr:uid="{00000000-0005-0000-0000-000096110000}"/>
    <cellStyle name="60% - Accent6 2" xfId="767" xr:uid="{00000000-0005-0000-0000-000097110000}"/>
    <cellStyle name="60% - Accent6 3" xfId="768" xr:uid="{00000000-0005-0000-0000-000098110000}"/>
    <cellStyle name="60% - Accent6 4" xfId="769" xr:uid="{00000000-0005-0000-0000-000099110000}"/>
    <cellStyle name="Accent1 2" xfId="770" xr:uid="{00000000-0005-0000-0000-00009A110000}"/>
    <cellStyle name="Accent1 3" xfId="771" xr:uid="{00000000-0005-0000-0000-00009B110000}"/>
    <cellStyle name="Accent1 4" xfId="772" xr:uid="{00000000-0005-0000-0000-00009C110000}"/>
    <cellStyle name="Accent2 2" xfId="773" xr:uid="{00000000-0005-0000-0000-00009D110000}"/>
    <cellStyle name="Accent2 3" xfId="774" xr:uid="{00000000-0005-0000-0000-00009E110000}"/>
    <cellStyle name="Accent2 4" xfId="775" xr:uid="{00000000-0005-0000-0000-00009F110000}"/>
    <cellStyle name="Accent3 2" xfId="776" xr:uid="{00000000-0005-0000-0000-0000A0110000}"/>
    <cellStyle name="Accent3 3" xfId="777" xr:uid="{00000000-0005-0000-0000-0000A1110000}"/>
    <cellStyle name="Accent3 4" xfId="778" xr:uid="{00000000-0005-0000-0000-0000A2110000}"/>
    <cellStyle name="Accent4 2" xfId="779" xr:uid="{00000000-0005-0000-0000-0000A3110000}"/>
    <cellStyle name="Accent4 3" xfId="780" xr:uid="{00000000-0005-0000-0000-0000A4110000}"/>
    <cellStyle name="Accent4 4" xfId="781" xr:uid="{00000000-0005-0000-0000-0000A5110000}"/>
    <cellStyle name="Accent5 2" xfId="782" xr:uid="{00000000-0005-0000-0000-0000A6110000}"/>
    <cellStyle name="Accent5 3" xfId="783" xr:uid="{00000000-0005-0000-0000-0000A7110000}"/>
    <cellStyle name="Accent5 4" xfId="784" xr:uid="{00000000-0005-0000-0000-0000A8110000}"/>
    <cellStyle name="Accent6 2" xfId="785" xr:uid="{00000000-0005-0000-0000-0000A9110000}"/>
    <cellStyle name="Accent6 3" xfId="786" xr:uid="{00000000-0005-0000-0000-0000AA110000}"/>
    <cellStyle name="Accent6 4" xfId="787" xr:uid="{00000000-0005-0000-0000-0000AB110000}"/>
    <cellStyle name="Bad 2" xfId="788" xr:uid="{00000000-0005-0000-0000-0000AC110000}"/>
    <cellStyle name="Bad 3" xfId="789" xr:uid="{00000000-0005-0000-0000-0000AD110000}"/>
    <cellStyle name="Bad 4" xfId="790" xr:uid="{00000000-0005-0000-0000-0000AE110000}"/>
    <cellStyle name="Calculation 2" xfId="791" xr:uid="{00000000-0005-0000-0000-0000AF110000}"/>
    <cellStyle name="Calculation 3" xfId="792" xr:uid="{00000000-0005-0000-0000-0000B0110000}"/>
    <cellStyle name="Calculation 4" xfId="793" xr:uid="{00000000-0005-0000-0000-0000B1110000}"/>
    <cellStyle name="Check Cell 2" xfId="794" xr:uid="{00000000-0005-0000-0000-0000B2110000}"/>
    <cellStyle name="Check Cell 3" xfId="795" xr:uid="{00000000-0005-0000-0000-0000B3110000}"/>
    <cellStyle name="Check Cell 4" xfId="796" xr:uid="{00000000-0005-0000-0000-0000B4110000}"/>
    <cellStyle name="Comma" xfId="5507" builtinId="3"/>
    <cellStyle name="Comma 2" xfId="15" xr:uid="{00000000-0005-0000-0000-0000B6110000}"/>
    <cellStyle name="Comma 2 2" xfId="751" xr:uid="{00000000-0005-0000-0000-0000B7110000}"/>
    <cellStyle name="Comma 2 2 2" xfId="843" xr:uid="{00000000-0005-0000-0000-0000B8110000}"/>
    <cellStyle name="Comma 2 2 2 2" xfId="1782" xr:uid="{00000000-0005-0000-0000-0000B9110000}"/>
    <cellStyle name="Comma 2 2 3" xfId="1017" xr:uid="{00000000-0005-0000-0000-0000BA110000}"/>
    <cellStyle name="Comma 2 3" xfId="844" xr:uid="{00000000-0005-0000-0000-0000BB110000}"/>
    <cellStyle name="Comma 2 3 2" xfId="1783" xr:uid="{00000000-0005-0000-0000-0000BC110000}"/>
    <cellStyle name="Comma 2 4" xfId="845" xr:uid="{00000000-0005-0000-0000-0000BD110000}"/>
    <cellStyle name="Comma 2 4 2" xfId="1784" xr:uid="{00000000-0005-0000-0000-0000BE110000}"/>
    <cellStyle name="Comma 2 5" xfId="867" xr:uid="{00000000-0005-0000-0000-0000BF110000}"/>
    <cellStyle name="Comma 2 5 2" xfId="1805" xr:uid="{00000000-0005-0000-0000-0000C0110000}"/>
    <cellStyle name="Comma 2 6" xfId="1016" xr:uid="{00000000-0005-0000-0000-0000C1110000}"/>
    <cellStyle name="Comma 2 7" xfId="1053" xr:uid="{00000000-0005-0000-0000-0000C2110000}"/>
    <cellStyle name="Comma 3" xfId="21" xr:uid="{00000000-0005-0000-0000-0000C3110000}"/>
    <cellStyle name="Comma 3 2" xfId="1018" xr:uid="{00000000-0005-0000-0000-0000C4110000}"/>
    <cellStyle name="Comma 3 2 2" xfId="1928" xr:uid="{00000000-0005-0000-0000-0000C5110000}"/>
    <cellStyle name="Comma 3 2 2 2" xfId="5445" xr:uid="{00000000-0005-0000-0000-0000C6110000}"/>
    <cellStyle name="Comma 3 2 3" xfId="4566" xr:uid="{00000000-0005-0000-0000-0000C7110000}"/>
    <cellStyle name="Comma 3 3" xfId="1055" xr:uid="{00000000-0005-0000-0000-0000C8110000}"/>
    <cellStyle name="Comma 4" xfId="25" xr:uid="{00000000-0005-0000-0000-0000C9110000}"/>
    <cellStyle name="Comma 4 2" xfId="1019" xr:uid="{00000000-0005-0000-0000-0000CA110000}"/>
    <cellStyle name="Comma 5" xfId="27" xr:uid="{00000000-0005-0000-0000-0000CB110000}"/>
    <cellStyle name="Comma 6" xfId="32" xr:uid="{00000000-0005-0000-0000-0000CC110000}"/>
    <cellStyle name="Comma 6 2" xfId="1060" xr:uid="{00000000-0005-0000-0000-0000CD110000}"/>
    <cellStyle name="Comma 6 2 2" xfId="4589" xr:uid="{00000000-0005-0000-0000-0000CE110000}"/>
    <cellStyle name="Comma 6 3" xfId="3710" xr:uid="{00000000-0005-0000-0000-0000CF110000}"/>
    <cellStyle name="Comma 7" xfId="34" xr:uid="{00000000-0005-0000-0000-0000D0110000}"/>
    <cellStyle name="Comma 8" xfId="842" xr:uid="{00000000-0005-0000-0000-0000D1110000}"/>
    <cellStyle name="Comma 8 2" xfId="1781" xr:uid="{00000000-0005-0000-0000-0000D2110000}"/>
    <cellStyle name="Comma 8 2 2" xfId="5308" xr:uid="{00000000-0005-0000-0000-0000D3110000}"/>
    <cellStyle name="Comma 8 3" xfId="4429" xr:uid="{00000000-0005-0000-0000-0000D4110000}"/>
    <cellStyle name="Comma 9" xfId="852" xr:uid="{00000000-0005-0000-0000-0000D5110000}"/>
    <cellStyle name="Comma 9 2" xfId="1790" xr:uid="{00000000-0005-0000-0000-0000D6110000}"/>
    <cellStyle name="Comma 9 2 2" xfId="5310" xr:uid="{00000000-0005-0000-0000-0000D7110000}"/>
    <cellStyle name="Comma 9 3" xfId="4431" xr:uid="{00000000-0005-0000-0000-0000D8110000}"/>
    <cellStyle name="Currency 2" xfId="22" xr:uid="{00000000-0005-0000-0000-0000D9110000}"/>
    <cellStyle name="Currency 2 2" xfId="1020" xr:uid="{00000000-0005-0000-0000-0000DA110000}"/>
    <cellStyle name="Currency 2 3" xfId="1056" xr:uid="{00000000-0005-0000-0000-0000DB110000}"/>
    <cellStyle name="Currency 3" xfId="748" xr:uid="{00000000-0005-0000-0000-0000DC110000}"/>
    <cellStyle name="Currency 3 2" xfId="1021" xr:uid="{00000000-0005-0000-0000-0000DD110000}"/>
    <cellStyle name="Currency 3 3" xfId="1775" xr:uid="{00000000-0005-0000-0000-0000DE110000}"/>
    <cellStyle name="Currency 3 3 2" xfId="5304" xr:uid="{00000000-0005-0000-0000-0000DF110000}"/>
    <cellStyle name="Currency 3 4" xfId="4425" xr:uid="{00000000-0005-0000-0000-0000E0110000}"/>
    <cellStyle name="Currency 4" xfId="866" xr:uid="{00000000-0005-0000-0000-0000E1110000}"/>
    <cellStyle name="Currency 4 2" xfId="1804" xr:uid="{00000000-0005-0000-0000-0000E2110000}"/>
    <cellStyle name="Currency 4 2 2" xfId="5324" xr:uid="{00000000-0005-0000-0000-0000E3110000}"/>
    <cellStyle name="Currency 4 3" xfId="4445" xr:uid="{00000000-0005-0000-0000-0000E4110000}"/>
    <cellStyle name="Explanatory Text 2" xfId="797" xr:uid="{00000000-0005-0000-0000-0000E5110000}"/>
    <cellStyle name="Explanatory Text 3" xfId="798" xr:uid="{00000000-0005-0000-0000-0000E6110000}"/>
    <cellStyle name="Explanatory Text 4" xfId="799" xr:uid="{00000000-0005-0000-0000-0000E7110000}"/>
    <cellStyle name="Good 2" xfId="800" xr:uid="{00000000-0005-0000-0000-0000E8110000}"/>
    <cellStyle name="Good 3" xfId="801" xr:uid="{00000000-0005-0000-0000-0000E9110000}"/>
    <cellStyle name="Good 4" xfId="802" xr:uid="{00000000-0005-0000-0000-0000EA110000}"/>
    <cellStyle name="Heading 1 2" xfId="803" xr:uid="{00000000-0005-0000-0000-0000EB110000}"/>
    <cellStyle name="Heading 1 3" xfId="804" xr:uid="{00000000-0005-0000-0000-0000EC110000}"/>
    <cellStyle name="Heading 1 4" xfId="805" xr:uid="{00000000-0005-0000-0000-0000ED110000}"/>
    <cellStyle name="Heading 2 2" xfId="806" xr:uid="{00000000-0005-0000-0000-0000EE110000}"/>
    <cellStyle name="Heading 2 3" xfId="807" xr:uid="{00000000-0005-0000-0000-0000EF110000}"/>
    <cellStyle name="Heading 2 4" xfId="808" xr:uid="{00000000-0005-0000-0000-0000F0110000}"/>
    <cellStyle name="Heading 3 2" xfId="809" xr:uid="{00000000-0005-0000-0000-0000F1110000}"/>
    <cellStyle name="Heading 3 3" xfId="810" xr:uid="{00000000-0005-0000-0000-0000F2110000}"/>
    <cellStyle name="Heading 3 4" xfId="811" xr:uid="{00000000-0005-0000-0000-0000F3110000}"/>
    <cellStyle name="Heading 4 2" xfId="812" xr:uid="{00000000-0005-0000-0000-0000F4110000}"/>
    <cellStyle name="Heading 4 3" xfId="813" xr:uid="{00000000-0005-0000-0000-0000F5110000}"/>
    <cellStyle name="Heading 4 4" xfId="814" xr:uid="{00000000-0005-0000-0000-0000F6110000}"/>
    <cellStyle name="Hyperlink" xfId="871" builtinId="8" customBuiltin="1"/>
    <cellStyle name="Input 2" xfId="815" xr:uid="{00000000-0005-0000-0000-0000F8110000}"/>
    <cellStyle name="Input 3" xfId="816" xr:uid="{00000000-0005-0000-0000-0000F9110000}"/>
    <cellStyle name="Input 4" xfId="817" xr:uid="{00000000-0005-0000-0000-0000FA110000}"/>
    <cellStyle name="Linked Cell 2" xfId="818" xr:uid="{00000000-0005-0000-0000-0000FB110000}"/>
    <cellStyle name="Linked Cell 3" xfId="819" xr:uid="{00000000-0005-0000-0000-0000FC110000}"/>
    <cellStyle name="Linked Cell 4" xfId="820" xr:uid="{00000000-0005-0000-0000-0000FD110000}"/>
    <cellStyle name="Neutral 2" xfId="821" xr:uid="{00000000-0005-0000-0000-0000FE110000}"/>
    <cellStyle name="Neutral 3" xfId="822" xr:uid="{00000000-0005-0000-0000-0000FF110000}"/>
    <cellStyle name="Neutral 4" xfId="823" xr:uid="{00000000-0005-0000-0000-000000120000}"/>
    <cellStyle name="Normal" xfId="0" builtinId="0"/>
    <cellStyle name="Normal 10" xfId="647" xr:uid="{00000000-0005-0000-0000-000002120000}"/>
    <cellStyle name="Normal 10 2" xfId="648" xr:uid="{00000000-0005-0000-0000-000003120000}"/>
    <cellStyle name="Normal 10 2 2" xfId="649" xr:uid="{00000000-0005-0000-0000-000004120000}"/>
    <cellStyle name="Normal 10 2 2 2" xfId="1676" xr:uid="{00000000-0005-0000-0000-000005120000}"/>
    <cellStyle name="Normal 10 2 2 2 2" xfId="5205" xr:uid="{00000000-0005-0000-0000-000006120000}"/>
    <cellStyle name="Normal 10 2 2 2_Exh G" xfId="3440" xr:uid="{00000000-0005-0000-0000-000007120000}"/>
    <cellStyle name="Normal 10 2 2 3" xfId="4326" xr:uid="{00000000-0005-0000-0000-000008120000}"/>
    <cellStyle name="Normal 10 2 2_Exh G" xfId="3439" xr:uid="{00000000-0005-0000-0000-000009120000}"/>
    <cellStyle name="Normal 10 2 3" xfId="1675" xr:uid="{00000000-0005-0000-0000-00000A120000}"/>
    <cellStyle name="Normal 10 2 3 2" xfId="5204" xr:uid="{00000000-0005-0000-0000-00000B120000}"/>
    <cellStyle name="Normal 10 2 3_Exh G" xfId="3441" xr:uid="{00000000-0005-0000-0000-00000C120000}"/>
    <cellStyle name="Normal 10 2 4" xfId="4325" xr:uid="{00000000-0005-0000-0000-00000D120000}"/>
    <cellStyle name="Normal 10 2_Exh G" xfId="3438" xr:uid="{00000000-0005-0000-0000-00000E120000}"/>
    <cellStyle name="Normal 10 3" xfId="650" xr:uid="{00000000-0005-0000-0000-00000F120000}"/>
    <cellStyle name="Normal 10 3 2" xfId="1677" xr:uid="{00000000-0005-0000-0000-000010120000}"/>
    <cellStyle name="Normal 10 3 2 2" xfId="5206" xr:uid="{00000000-0005-0000-0000-000011120000}"/>
    <cellStyle name="Normal 10 3 2_Exh G" xfId="3443" xr:uid="{00000000-0005-0000-0000-000012120000}"/>
    <cellStyle name="Normal 10 3 3" xfId="4327" xr:uid="{00000000-0005-0000-0000-000013120000}"/>
    <cellStyle name="Normal 10 3_Exh G" xfId="3442" xr:uid="{00000000-0005-0000-0000-000014120000}"/>
    <cellStyle name="Normal 10 4" xfId="1022" xr:uid="{00000000-0005-0000-0000-000015120000}"/>
    <cellStyle name="Normal 10 5" xfId="1674" xr:uid="{00000000-0005-0000-0000-000016120000}"/>
    <cellStyle name="Normal 10 5 2" xfId="5203" xr:uid="{00000000-0005-0000-0000-000017120000}"/>
    <cellStyle name="Normal 10 5_Exh G" xfId="3444" xr:uid="{00000000-0005-0000-0000-000018120000}"/>
    <cellStyle name="Normal 10 6" xfId="4324" xr:uid="{00000000-0005-0000-0000-000019120000}"/>
    <cellStyle name="Normal 10_Exh G" xfId="3437" xr:uid="{00000000-0005-0000-0000-00001A120000}"/>
    <cellStyle name="Normal 11" xfId="651" xr:uid="{00000000-0005-0000-0000-00001B120000}"/>
    <cellStyle name="Normal 11 2" xfId="652" xr:uid="{00000000-0005-0000-0000-00001C120000}"/>
    <cellStyle name="Normal 11 2 2" xfId="653" xr:uid="{00000000-0005-0000-0000-00001D120000}"/>
    <cellStyle name="Normal 11 2 2 2" xfId="1680" xr:uid="{00000000-0005-0000-0000-00001E120000}"/>
    <cellStyle name="Normal 11 2 2 2 2" xfId="5209" xr:uid="{00000000-0005-0000-0000-00001F120000}"/>
    <cellStyle name="Normal 11 2 2 2_Exh G" xfId="3448" xr:uid="{00000000-0005-0000-0000-000020120000}"/>
    <cellStyle name="Normal 11 2 2 3" xfId="4330" xr:uid="{00000000-0005-0000-0000-000021120000}"/>
    <cellStyle name="Normal 11 2 2_Exh G" xfId="3447" xr:uid="{00000000-0005-0000-0000-000022120000}"/>
    <cellStyle name="Normal 11 2 3" xfId="1679" xr:uid="{00000000-0005-0000-0000-000023120000}"/>
    <cellStyle name="Normal 11 2 3 2" xfId="5208" xr:uid="{00000000-0005-0000-0000-000024120000}"/>
    <cellStyle name="Normal 11 2 3_Exh G" xfId="3449" xr:uid="{00000000-0005-0000-0000-000025120000}"/>
    <cellStyle name="Normal 11 2 4" xfId="4329" xr:uid="{00000000-0005-0000-0000-000026120000}"/>
    <cellStyle name="Normal 11 2_Exh G" xfId="3446" xr:uid="{00000000-0005-0000-0000-000027120000}"/>
    <cellStyle name="Normal 11 3" xfId="654" xr:uid="{00000000-0005-0000-0000-000028120000}"/>
    <cellStyle name="Normal 11 3 2" xfId="1681" xr:uid="{00000000-0005-0000-0000-000029120000}"/>
    <cellStyle name="Normal 11 3 2 2" xfId="5210" xr:uid="{00000000-0005-0000-0000-00002A120000}"/>
    <cellStyle name="Normal 11 3 2_Exh G" xfId="3451" xr:uid="{00000000-0005-0000-0000-00002B120000}"/>
    <cellStyle name="Normal 11 3 3" xfId="4331" xr:uid="{00000000-0005-0000-0000-00002C120000}"/>
    <cellStyle name="Normal 11 3_Exh G" xfId="3450" xr:uid="{00000000-0005-0000-0000-00002D120000}"/>
    <cellStyle name="Normal 11 4" xfId="1023" xr:uid="{00000000-0005-0000-0000-00002E120000}"/>
    <cellStyle name="Normal 11 4 2" xfId="1929" xr:uid="{00000000-0005-0000-0000-00002F120000}"/>
    <cellStyle name="Normal 11 4 2 2" xfId="5446" xr:uid="{00000000-0005-0000-0000-000030120000}"/>
    <cellStyle name="Normal 11 4 2_Exh G" xfId="3453" xr:uid="{00000000-0005-0000-0000-000031120000}"/>
    <cellStyle name="Normal 11 4 3" xfId="4567" xr:uid="{00000000-0005-0000-0000-000032120000}"/>
    <cellStyle name="Normal 11 4_Exh G" xfId="3452" xr:uid="{00000000-0005-0000-0000-000033120000}"/>
    <cellStyle name="Normal 11 5" xfId="1678" xr:uid="{00000000-0005-0000-0000-000034120000}"/>
    <cellStyle name="Normal 11 5 2" xfId="5207" xr:uid="{00000000-0005-0000-0000-000035120000}"/>
    <cellStyle name="Normal 11 5_Exh G" xfId="3454" xr:uid="{00000000-0005-0000-0000-000036120000}"/>
    <cellStyle name="Normal 11 6" xfId="4328" xr:uid="{00000000-0005-0000-0000-000037120000}"/>
    <cellStyle name="Normal 11_Exh G" xfId="3445" xr:uid="{00000000-0005-0000-0000-000038120000}"/>
    <cellStyle name="Normal 12" xfId="655" xr:uid="{00000000-0005-0000-0000-000039120000}"/>
    <cellStyle name="Normal 12 2" xfId="656" xr:uid="{00000000-0005-0000-0000-00003A120000}"/>
    <cellStyle name="Normal 12 2 2" xfId="657" xr:uid="{00000000-0005-0000-0000-00003B120000}"/>
    <cellStyle name="Normal 12 2 2 2" xfId="1684" xr:uid="{00000000-0005-0000-0000-00003C120000}"/>
    <cellStyle name="Normal 12 2 2 2 2" xfId="5213" xr:uid="{00000000-0005-0000-0000-00003D120000}"/>
    <cellStyle name="Normal 12 2 2 2_Exh G" xfId="3458" xr:uid="{00000000-0005-0000-0000-00003E120000}"/>
    <cellStyle name="Normal 12 2 2 3" xfId="4334" xr:uid="{00000000-0005-0000-0000-00003F120000}"/>
    <cellStyle name="Normal 12 2 2_Exh G" xfId="3457" xr:uid="{00000000-0005-0000-0000-000040120000}"/>
    <cellStyle name="Normal 12 2 3" xfId="1683" xr:uid="{00000000-0005-0000-0000-000041120000}"/>
    <cellStyle name="Normal 12 2 3 2" xfId="5212" xr:uid="{00000000-0005-0000-0000-000042120000}"/>
    <cellStyle name="Normal 12 2 3_Exh G" xfId="3459" xr:uid="{00000000-0005-0000-0000-000043120000}"/>
    <cellStyle name="Normal 12 2 4" xfId="4333" xr:uid="{00000000-0005-0000-0000-000044120000}"/>
    <cellStyle name="Normal 12 2_Exh G" xfId="3456" xr:uid="{00000000-0005-0000-0000-000045120000}"/>
    <cellStyle name="Normal 12 3" xfId="658" xr:uid="{00000000-0005-0000-0000-000046120000}"/>
    <cellStyle name="Normal 12 3 2" xfId="1685" xr:uid="{00000000-0005-0000-0000-000047120000}"/>
    <cellStyle name="Normal 12 3 2 2" xfId="5214" xr:uid="{00000000-0005-0000-0000-000048120000}"/>
    <cellStyle name="Normal 12 3 2_Exh G" xfId="3461" xr:uid="{00000000-0005-0000-0000-000049120000}"/>
    <cellStyle name="Normal 12 3 3" xfId="4335" xr:uid="{00000000-0005-0000-0000-00004A120000}"/>
    <cellStyle name="Normal 12 3_Exh G" xfId="3460" xr:uid="{00000000-0005-0000-0000-00004B120000}"/>
    <cellStyle name="Normal 12 4" xfId="1024" xr:uid="{00000000-0005-0000-0000-00004C120000}"/>
    <cellStyle name="Normal 12 4 2" xfId="1930" xr:uid="{00000000-0005-0000-0000-00004D120000}"/>
    <cellStyle name="Normal 12 4 2 2" xfId="5447" xr:uid="{00000000-0005-0000-0000-00004E120000}"/>
    <cellStyle name="Normal 12 4 2_Exh G" xfId="3463" xr:uid="{00000000-0005-0000-0000-00004F120000}"/>
    <cellStyle name="Normal 12 4 3" xfId="4568" xr:uid="{00000000-0005-0000-0000-000050120000}"/>
    <cellStyle name="Normal 12 4_Exh G" xfId="3462" xr:uid="{00000000-0005-0000-0000-000051120000}"/>
    <cellStyle name="Normal 12 5" xfId="1682" xr:uid="{00000000-0005-0000-0000-000052120000}"/>
    <cellStyle name="Normal 12 5 2" xfId="5211" xr:uid="{00000000-0005-0000-0000-000053120000}"/>
    <cellStyle name="Normal 12 5_Exh G" xfId="3464" xr:uid="{00000000-0005-0000-0000-000054120000}"/>
    <cellStyle name="Normal 12 6" xfId="4332" xr:uid="{00000000-0005-0000-0000-000055120000}"/>
    <cellStyle name="Normal 12_Exh G" xfId="3455" xr:uid="{00000000-0005-0000-0000-000056120000}"/>
    <cellStyle name="Normal 13" xfId="659" xr:uid="{00000000-0005-0000-0000-000057120000}"/>
    <cellStyle name="Normal 13 2" xfId="660" xr:uid="{00000000-0005-0000-0000-000058120000}"/>
    <cellStyle name="Normal 13 2 2" xfId="661" xr:uid="{00000000-0005-0000-0000-000059120000}"/>
    <cellStyle name="Normal 13 2 2 2" xfId="1688" xr:uid="{00000000-0005-0000-0000-00005A120000}"/>
    <cellStyle name="Normal 13 2 2 2 2" xfId="5217" xr:uid="{00000000-0005-0000-0000-00005B120000}"/>
    <cellStyle name="Normal 13 2 2 2_Exh G" xfId="3468" xr:uid="{00000000-0005-0000-0000-00005C120000}"/>
    <cellStyle name="Normal 13 2 2 3" xfId="4338" xr:uid="{00000000-0005-0000-0000-00005D120000}"/>
    <cellStyle name="Normal 13 2 2_Exh G" xfId="3467" xr:uid="{00000000-0005-0000-0000-00005E120000}"/>
    <cellStyle name="Normal 13 2 3" xfId="1687" xr:uid="{00000000-0005-0000-0000-00005F120000}"/>
    <cellStyle name="Normal 13 2 3 2" xfId="5216" xr:uid="{00000000-0005-0000-0000-000060120000}"/>
    <cellStyle name="Normal 13 2 3_Exh G" xfId="3469" xr:uid="{00000000-0005-0000-0000-000061120000}"/>
    <cellStyle name="Normal 13 2 4" xfId="4337" xr:uid="{00000000-0005-0000-0000-000062120000}"/>
    <cellStyle name="Normal 13 2_Exh G" xfId="3466" xr:uid="{00000000-0005-0000-0000-000063120000}"/>
    <cellStyle name="Normal 13 3" xfId="662" xr:uid="{00000000-0005-0000-0000-000064120000}"/>
    <cellStyle name="Normal 13 3 2" xfId="1689" xr:uid="{00000000-0005-0000-0000-000065120000}"/>
    <cellStyle name="Normal 13 3 2 2" xfId="5218" xr:uid="{00000000-0005-0000-0000-000066120000}"/>
    <cellStyle name="Normal 13 3 2_Exh G" xfId="3471" xr:uid="{00000000-0005-0000-0000-000067120000}"/>
    <cellStyle name="Normal 13 3 3" xfId="4339" xr:uid="{00000000-0005-0000-0000-000068120000}"/>
    <cellStyle name="Normal 13 3_Exh G" xfId="3470" xr:uid="{00000000-0005-0000-0000-000069120000}"/>
    <cellStyle name="Normal 13 4" xfId="1025" xr:uid="{00000000-0005-0000-0000-00006A120000}"/>
    <cellStyle name="Normal 13 4 2" xfId="1931" xr:uid="{00000000-0005-0000-0000-00006B120000}"/>
    <cellStyle name="Normal 13 4 2 2" xfId="5448" xr:uid="{00000000-0005-0000-0000-00006C120000}"/>
    <cellStyle name="Normal 13 4 2_Exh G" xfId="3473" xr:uid="{00000000-0005-0000-0000-00006D120000}"/>
    <cellStyle name="Normal 13 4 3" xfId="4569" xr:uid="{00000000-0005-0000-0000-00006E120000}"/>
    <cellStyle name="Normal 13 4_Exh G" xfId="3472" xr:uid="{00000000-0005-0000-0000-00006F120000}"/>
    <cellStyle name="Normal 13 5" xfId="1686" xr:uid="{00000000-0005-0000-0000-000070120000}"/>
    <cellStyle name="Normal 13 5 2" xfId="5215" xr:uid="{00000000-0005-0000-0000-000071120000}"/>
    <cellStyle name="Normal 13 5_Exh G" xfId="3474" xr:uid="{00000000-0005-0000-0000-000072120000}"/>
    <cellStyle name="Normal 13 6" xfId="4336" xr:uid="{00000000-0005-0000-0000-000073120000}"/>
    <cellStyle name="Normal 13_Exh G" xfId="3465" xr:uid="{00000000-0005-0000-0000-000074120000}"/>
    <cellStyle name="Normal 14" xfId="663" xr:uid="{00000000-0005-0000-0000-000075120000}"/>
    <cellStyle name="Normal 14 2" xfId="664" xr:uid="{00000000-0005-0000-0000-000076120000}"/>
    <cellStyle name="Normal 14 2 2" xfId="665" xr:uid="{00000000-0005-0000-0000-000077120000}"/>
    <cellStyle name="Normal 14 2 2 2" xfId="1692" xr:uid="{00000000-0005-0000-0000-000078120000}"/>
    <cellStyle name="Normal 14 2 2 2 2" xfId="5221" xr:uid="{00000000-0005-0000-0000-000079120000}"/>
    <cellStyle name="Normal 14 2 2 2_Exh G" xfId="3478" xr:uid="{00000000-0005-0000-0000-00007A120000}"/>
    <cellStyle name="Normal 14 2 2 3" xfId="4342" xr:uid="{00000000-0005-0000-0000-00007B120000}"/>
    <cellStyle name="Normal 14 2 2_Exh G" xfId="3477" xr:uid="{00000000-0005-0000-0000-00007C120000}"/>
    <cellStyle name="Normal 14 2 3" xfId="1691" xr:uid="{00000000-0005-0000-0000-00007D120000}"/>
    <cellStyle name="Normal 14 2 3 2" xfId="5220" xr:uid="{00000000-0005-0000-0000-00007E120000}"/>
    <cellStyle name="Normal 14 2 3_Exh G" xfId="3479" xr:uid="{00000000-0005-0000-0000-00007F120000}"/>
    <cellStyle name="Normal 14 2 4" xfId="4341" xr:uid="{00000000-0005-0000-0000-000080120000}"/>
    <cellStyle name="Normal 14 2_Exh G" xfId="3476" xr:uid="{00000000-0005-0000-0000-000081120000}"/>
    <cellStyle name="Normal 14 3" xfId="666" xr:uid="{00000000-0005-0000-0000-000082120000}"/>
    <cellStyle name="Normal 14 3 2" xfId="1693" xr:uid="{00000000-0005-0000-0000-000083120000}"/>
    <cellStyle name="Normal 14 3 2 2" xfId="5222" xr:uid="{00000000-0005-0000-0000-000084120000}"/>
    <cellStyle name="Normal 14 3 2_Exh G" xfId="3481" xr:uid="{00000000-0005-0000-0000-000085120000}"/>
    <cellStyle name="Normal 14 3 3" xfId="4343" xr:uid="{00000000-0005-0000-0000-000086120000}"/>
    <cellStyle name="Normal 14 3_Exh G" xfId="3480" xr:uid="{00000000-0005-0000-0000-000087120000}"/>
    <cellStyle name="Normal 14 4" xfId="750" xr:uid="{00000000-0005-0000-0000-000088120000}"/>
    <cellStyle name="Normal 14 4 2" xfId="1776" xr:uid="{00000000-0005-0000-0000-000089120000}"/>
    <cellStyle name="Normal 14 4_Exh G" xfId="3482" xr:uid="{00000000-0005-0000-0000-00008A120000}"/>
    <cellStyle name="Normal 14 5" xfId="1026" xr:uid="{00000000-0005-0000-0000-00008B120000}"/>
    <cellStyle name="Normal 14 6" xfId="1690" xr:uid="{00000000-0005-0000-0000-00008C120000}"/>
    <cellStyle name="Normal 14 6 2" xfId="5219" xr:uid="{00000000-0005-0000-0000-00008D120000}"/>
    <cellStyle name="Normal 14 6_Exh G" xfId="3483" xr:uid="{00000000-0005-0000-0000-00008E120000}"/>
    <cellStyle name="Normal 14 7" xfId="4340" xr:uid="{00000000-0005-0000-0000-00008F120000}"/>
    <cellStyle name="Normal 14_Exh G" xfId="3475" xr:uid="{00000000-0005-0000-0000-000090120000}"/>
    <cellStyle name="Normal 15" xfId="667" xr:uid="{00000000-0005-0000-0000-000091120000}"/>
    <cellStyle name="Normal 15 2" xfId="668" xr:uid="{00000000-0005-0000-0000-000092120000}"/>
    <cellStyle name="Normal 15 2 2" xfId="669" xr:uid="{00000000-0005-0000-0000-000093120000}"/>
    <cellStyle name="Normal 15 2 2 2" xfId="1696" xr:uid="{00000000-0005-0000-0000-000094120000}"/>
    <cellStyle name="Normal 15 2 2 2 2" xfId="5225" xr:uid="{00000000-0005-0000-0000-000095120000}"/>
    <cellStyle name="Normal 15 2 2 2_Exh G" xfId="3487" xr:uid="{00000000-0005-0000-0000-000096120000}"/>
    <cellStyle name="Normal 15 2 2 3" xfId="4346" xr:uid="{00000000-0005-0000-0000-000097120000}"/>
    <cellStyle name="Normal 15 2 2_Exh G" xfId="3486" xr:uid="{00000000-0005-0000-0000-000098120000}"/>
    <cellStyle name="Normal 15 2 3" xfId="1695" xr:uid="{00000000-0005-0000-0000-000099120000}"/>
    <cellStyle name="Normal 15 2 3 2" xfId="5224" xr:uid="{00000000-0005-0000-0000-00009A120000}"/>
    <cellStyle name="Normal 15 2 3_Exh G" xfId="3488" xr:uid="{00000000-0005-0000-0000-00009B120000}"/>
    <cellStyle name="Normal 15 2 4" xfId="4345" xr:uid="{00000000-0005-0000-0000-00009C120000}"/>
    <cellStyle name="Normal 15 2_Exh G" xfId="3485" xr:uid="{00000000-0005-0000-0000-00009D120000}"/>
    <cellStyle name="Normal 15 3" xfId="670" xr:uid="{00000000-0005-0000-0000-00009E120000}"/>
    <cellStyle name="Normal 15 3 2" xfId="1697" xr:uid="{00000000-0005-0000-0000-00009F120000}"/>
    <cellStyle name="Normal 15 3 2 2" xfId="5226" xr:uid="{00000000-0005-0000-0000-0000A0120000}"/>
    <cellStyle name="Normal 15 3 2_Exh G" xfId="3490" xr:uid="{00000000-0005-0000-0000-0000A1120000}"/>
    <cellStyle name="Normal 15 3 3" xfId="4347" xr:uid="{00000000-0005-0000-0000-0000A2120000}"/>
    <cellStyle name="Normal 15 3_Exh G" xfId="3489" xr:uid="{00000000-0005-0000-0000-0000A3120000}"/>
    <cellStyle name="Normal 15 4" xfId="1694" xr:uid="{00000000-0005-0000-0000-0000A4120000}"/>
    <cellStyle name="Normal 15 4 2" xfId="5223" xr:uid="{00000000-0005-0000-0000-0000A5120000}"/>
    <cellStyle name="Normal 15 4_Exh G" xfId="3491" xr:uid="{00000000-0005-0000-0000-0000A6120000}"/>
    <cellStyle name="Normal 15 5" xfId="4344" xr:uid="{00000000-0005-0000-0000-0000A7120000}"/>
    <cellStyle name="Normal 15_Exh G" xfId="3484" xr:uid="{00000000-0005-0000-0000-0000A8120000}"/>
    <cellStyle name="Normal 16" xfId="671" xr:uid="{00000000-0005-0000-0000-0000A9120000}"/>
    <cellStyle name="Normal 16 2" xfId="672" xr:uid="{00000000-0005-0000-0000-0000AA120000}"/>
    <cellStyle name="Normal 16 2 2" xfId="673" xr:uid="{00000000-0005-0000-0000-0000AB120000}"/>
    <cellStyle name="Normal 16 2 2 2" xfId="1700" xr:uid="{00000000-0005-0000-0000-0000AC120000}"/>
    <cellStyle name="Normal 16 2 2 2 2" xfId="5229" xr:uid="{00000000-0005-0000-0000-0000AD120000}"/>
    <cellStyle name="Normal 16 2 2 2_Exh G" xfId="3495" xr:uid="{00000000-0005-0000-0000-0000AE120000}"/>
    <cellStyle name="Normal 16 2 2 3" xfId="4350" xr:uid="{00000000-0005-0000-0000-0000AF120000}"/>
    <cellStyle name="Normal 16 2 2_Exh G" xfId="3494" xr:uid="{00000000-0005-0000-0000-0000B0120000}"/>
    <cellStyle name="Normal 16 2 3" xfId="1699" xr:uid="{00000000-0005-0000-0000-0000B1120000}"/>
    <cellStyle name="Normal 16 2 3 2" xfId="5228" xr:uid="{00000000-0005-0000-0000-0000B2120000}"/>
    <cellStyle name="Normal 16 2 3_Exh G" xfId="3496" xr:uid="{00000000-0005-0000-0000-0000B3120000}"/>
    <cellStyle name="Normal 16 2 4" xfId="4349" xr:uid="{00000000-0005-0000-0000-0000B4120000}"/>
    <cellStyle name="Normal 16 2_Exh G" xfId="3493" xr:uid="{00000000-0005-0000-0000-0000B5120000}"/>
    <cellStyle name="Normal 16 3" xfId="674" xr:uid="{00000000-0005-0000-0000-0000B6120000}"/>
    <cellStyle name="Normal 16 3 2" xfId="1701" xr:uid="{00000000-0005-0000-0000-0000B7120000}"/>
    <cellStyle name="Normal 16 3 2 2" xfId="5230" xr:uid="{00000000-0005-0000-0000-0000B8120000}"/>
    <cellStyle name="Normal 16 3 2_Exh G" xfId="3498" xr:uid="{00000000-0005-0000-0000-0000B9120000}"/>
    <cellStyle name="Normal 16 3 3" xfId="4351" xr:uid="{00000000-0005-0000-0000-0000BA120000}"/>
    <cellStyle name="Normal 16 3_Exh G" xfId="3497" xr:uid="{00000000-0005-0000-0000-0000BB120000}"/>
    <cellStyle name="Normal 16 4" xfId="1698" xr:uid="{00000000-0005-0000-0000-0000BC120000}"/>
    <cellStyle name="Normal 16 4 2" xfId="5227" xr:uid="{00000000-0005-0000-0000-0000BD120000}"/>
    <cellStyle name="Normal 16 4_Exh G" xfId="3499" xr:uid="{00000000-0005-0000-0000-0000BE120000}"/>
    <cellStyle name="Normal 16 5" xfId="4348" xr:uid="{00000000-0005-0000-0000-0000BF120000}"/>
    <cellStyle name="Normal 16_Exh G" xfId="3492" xr:uid="{00000000-0005-0000-0000-0000C0120000}"/>
    <cellStyle name="Normal 17" xfId="675" xr:uid="{00000000-0005-0000-0000-0000C1120000}"/>
    <cellStyle name="Normal 17 2" xfId="1702" xr:uid="{00000000-0005-0000-0000-0000C2120000}"/>
    <cellStyle name="Normal 17 2 2" xfId="5231" xr:uid="{00000000-0005-0000-0000-0000C3120000}"/>
    <cellStyle name="Normal 17 2_Exh G" xfId="3501" xr:uid="{00000000-0005-0000-0000-0000C4120000}"/>
    <cellStyle name="Normal 17 3" xfId="4352" xr:uid="{00000000-0005-0000-0000-0000C5120000}"/>
    <cellStyle name="Normal 17_Exh G" xfId="3500" xr:uid="{00000000-0005-0000-0000-0000C6120000}"/>
    <cellStyle name="Normal 18" xfId="749" xr:uid="{00000000-0005-0000-0000-0000C7120000}"/>
    <cellStyle name="Normal 19" xfId="837" xr:uid="{00000000-0005-0000-0000-0000C8120000}"/>
    <cellStyle name="Normal 19 2" xfId="1778" xr:uid="{00000000-0005-0000-0000-0000C9120000}"/>
    <cellStyle name="Normal 19 2 2" xfId="5306" xr:uid="{00000000-0005-0000-0000-0000CA120000}"/>
    <cellStyle name="Normal 19 2_Exh G" xfId="3503" xr:uid="{00000000-0005-0000-0000-0000CB120000}"/>
    <cellStyle name="Normal 19 3" xfId="4427" xr:uid="{00000000-0005-0000-0000-0000CC120000}"/>
    <cellStyle name="Normal 19_Exh G" xfId="3502" xr:uid="{00000000-0005-0000-0000-0000CD120000}"/>
    <cellStyle name="Normal 2" xfId="2" xr:uid="{00000000-0005-0000-0000-0000CE120000}"/>
    <cellStyle name="Normal 2 2" xfId="6" xr:uid="{00000000-0005-0000-0000-0000CF120000}"/>
    <cellStyle name="Normal 2 2 10" xfId="5501" xr:uid="{00000000-0005-0000-0000-0000D0120000}"/>
    <cellStyle name="Normal 2 2 2" xfId="676" xr:uid="{00000000-0005-0000-0000-0000D1120000}"/>
    <cellStyle name="Normal 2 2 2 2" xfId="1703" xr:uid="{00000000-0005-0000-0000-0000D2120000}"/>
    <cellStyle name="Normal 2 2 2 2 2" xfId="5232" xr:uid="{00000000-0005-0000-0000-0000D3120000}"/>
    <cellStyle name="Normal 2 2 2 2_Exh G" xfId="3506" xr:uid="{00000000-0005-0000-0000-0000D4120000}"/>
    <cellStyle name="Normal 2 2 2 3" xfId="4353" xr:uid="{00000000-0005-0000-0000-0000D5120000}"/>
    <cellStyle name="Normal 2 2 2_Exh G" xfId="3505" xr:uid="{00000000-0005-0000-0000-0000D6120000}"/>
    <cellStyle name="Normal 2 2 3" xfId="1058" xr:uid="{00000000-0005-0000-0000-0000D7120000}"/>
    <cellStyle name="Normal 2 2 4" xfId="3708" xr:uid="{00000000-0005-0000-0000-0000D8120000}"/>
    <cellStyle name="Normal 2 2 5" xfId="30" xr:uid="{00000000-0005-0000-0000-0000D9120000}"/>
    <cellStyle name="Normal 2 2 6" xfId="5472" xr:uid="{00000000-0005-0000-0000-0000DA120000}"/>
    <cellStyle name="Normal 2 2 7" xfId="5467" xr:uid="{00000000-0005-0000-0000-0000DB120000}"/>
    <cellStyle name="Normal 2 2 8" xfId="5470" xr:uid="{00000000-0005-0000-0000-0000DC120000}"/>
    <cellStyle name="Normal 2 2 9" xfId="5496" xr:uid="{00000000-0005-0000-0000-0000DD120000}"/>
    <cellStyle name="Normal 2 2_Exh G" xfId="3504" xr:uid="{00000000-0005-0000-0000-0000DE120000}"/>
    <cellStyle name="Normal 2 3" xfId="677" xr:uid="{00000000-0005-0000-0000-0000DF120000}"/>
    <cellStyle name="Normal 2 3 2" xfId="846" xr:uid="{00000000-0005-0000-0000-0000E0120000}"/>
    <cellStyle name="Normal 2 3 2 2" xfId="1785" xr:uid="{00000000-0005-0000-0000-0000E1120000}"/>
    <cellStyle name="Normal 2 3 2_Exh G" xfId="3508" xr:uid="{00000000-0005-0000-0000-0000E2120000}"/>
    <cellStyle name="Normal 2 3 3" xfId="1704" xr:uid="{00000000-0005-0000-0000-0000E3120000}"/>
    <cellStyle name="Normal 2 3 3 2" xfId="5233" xr:uid="{00000000-0005-0000-0000-0000E4120000}"/>
    <cellStyle name="Normal 2 3 3_Exh G" xfId="3509" xr:uid="{00000000-0005-0000-0000-0000E5120000}"/>
    <cellStyle name="Normal 2 3 4" xfId="4354" xr:uid="{00000000-0005-0000-0000-0000E6120000}"/>
    <cellStyle name="Normal 2 3_Exh G" xfId="3507" xr:uid="{00000000-0005-0000-0000-0000E7120000}"/>
    <cellStyle name="Normal 2 4" xfId="839" xr:uid="{00000000-0005-0000-0000-0000E8120000}"/>
    <cellStyle name="Normal 2 4 2" xfId="1779" xr:uid="{00000000-0005-0000-0000-0000E9120000}"/>
    <cellStyle name="Normal 2 4_Exh G" xfId="3510" xr:uid="{00000000-0005-0000-0000-0000EA120000}"/>
    <cellStyle name="Normal 2 5" xfId="847" xr:uid="{00000000-0005-0000-0000-0000EB120000}"/>
    <cellStyle name="Normal 2 5 2" xfId="1786" xr:uid="{00000000-0005-0000-0000-0000EC120000}"/>
    <cellStyle name="Normal 2 5_Exh G" xfId="3511" xr:uid="{00000000-0005-0000-0000-0000ED120000}"/>
    <cellStyle name="Normal 2 6" xfId="848" xr:uid="{00000000-0005-0000-0000-0000EE120000}"/>
    <cellStyle name="Normal 2 6 2" xfId="1787" xr:uid="{00000000-0005-0000-0000-0000EF120000}"/>
    <cellStyle name="Normal 2 6_Exh G" xfId="3512" xr:uid="{00000000-0005-0000-0000-0000F0120000}"/>
    <cellStyle name="Normal 2 7" xfId="849" xr:uid="{00000000-0005-0000-0000-0000F1120000}"/>
    <cellStyle name="Normal 2 7 2" xfId="868" xr:uid="{00000000-0005-0000-0000-0000F2120000}"/>
    <cellStyle name="Normal 2 7 2 2" xfId="1806" xr:uid="{00000000-0005-0000-0000-0000F3120000}"/>
    <cellStyle name="Normal 2 7 2_Exh G" xfId="3514" xr:uid="{00000000-0005-0000-0000-0000F4120000}"/>
    <cellStyle name="Normal 2 7 3" xfId="1788" xr:uid="{00000000-0005-0000-0000-0000F5120000}"/>
    <cellStyle name="Normal 2 7_Exh G" xfId="3513" xr:uid="{00000000-0005-0000-0000-0000F6120000}"/>
    <cellStyle name="Normal 2 8" xfId="869" xr:uid="{00000000-0005-0000-0000-0000F7120000}"/>
    <cellStyle name="Normal 2 8 2" xfId="1807" xr:uid="{00000000-0005-0000-0000-0000F8120000}"/>
    <cellStyle name="Normal 2 8_Exh G" xfId="3515" xr:uid="{00000000-0005-0000-0000-0000F9120000}"/>
    <cellStyle name="Normal 2 9" xfId="1027" xr:uid="{00000000-0005-0000-0000-0000FA120000}"/>
    <cellStyle name="Normal 20" xfId="838" xr:uid="{00000000-0005-0000-0000-0000FB120000}"/>
    <cellStyle name="Normal 21" xfId="840" xr:uid="{00000000-0005-0000-0000-0000FC120000}"/>
    <cellStyle name="Normal 22" xfId="841" xr:uid="{00000000-0005-0000-0000-0000FD120000}"/>
    <cellStyle name="Normal 22 2" xfId="1780" xr:uid="{00000000-0005-0000-0000-0000FE120000}"/>
    <cellStyle name="Normal 22 2 2" xfId="5307" xr:uid="{00000000-0005-0000-0000-0000FF120000}"/>
    <cellStyle name="Normal 22 2_Exh G" xfId="3517" xr:uid="{00000000-0005-0000-0000-000000130000}"/>
    <cellStyle name="Normal 22 3" xfId="4428" xr:uid="{00000000-0005-0000-0000-000001130000}"/>
    <cellStyle name="Normal 22_Exh G" xfId="3516" xr:uid="{00000000-0005-0000-0000-000002130000}"/>
    <cellStyle name="Normal 23" xfId="850" xr:uid="{00000000-0005-0000-0000-000003130000}"/>
    <cellStyle name="Normal 24" xfId="851" xr:uid="{00000000-0005-0000-0000-000004130000}"/>
    <cellStyle name="Normal 24 2" xfId="1789" xr:uid="{00000000-0005-0000-0000-000005130000}"/>
    <cellStyle name="Normal 24 2 2" xfId="5309" xr:uid="{00000000-0005-0000-0000-000006130000}"/>
    <cellStyle name="Normal 24 2_Exh G" xfId="3519" xr:uid="{00000000-0005-0000-0000-000007130000}"/>
    <cellStyle name="Normal 24 3" xfId="4430" xr:uid="{00000000-0005-0000-0000-000008130000}"/>
    <cellStyle name="Normal 24_Exh G" xfId="3518" xr:uid="{00000000-0005-0000-0000-000009130000}"/>
    <cellStyle name="Normal 25" xfId="870" xr:uid="{00000000-0005-0000-0000-00000A130000}"/>
    <cellStyle name="Normal 26" xfId="1051" xr:uid="{00000000-0005-0000-0000-00000B130000}"/>
    <cellStyle name="Normal 26 2" xfId="4587" xr:uid="{00000000-0005-0000-0000-00000C130000}"/>
    <cellStyle name="Normal 26_Exh G" xfId="3520" xr:uid="{00000000-0005-0000-0000-00000D130000}"/>
    <cellStyle name="Normal 27" xfId="1050" xr:uid="{00000000-0005-0000-0000-00000E130000}"/>
    <cellStyle name="Normal 28" xfId="5466" xr:uid="{00000000-0005-0000-0000-00000F130000}"/>
    <cellStyle name="Normal 29" xfId="17" xr:uid="{00000000-0005-0000-0000-000010130000}"/>
    <cellStyle name="Normal 3" xfId="3" xr:uid="{00000000-0005-0000-0000-000011130000}"/>
    <cellStyle name="Normal 3 2" xfId="5" xr:uid="{00000000-0005-0000-0000-000012130000}"/>
    <cellStyle name="Normal 3 2 2" xfId="679" xr:uid="{00000000-0005-0000-0000-000013130000}"/>
    <cellStyle name="Normal 3 2 2 2" xfId="1706" xr:uid="{00000000-0005-0000-0000-000014130000}"/>
    <cellStyle name="Normal 3 2 2 2 2" xfId="5235" xr:uid="{00000000-0005-0000-0000-000015130000}"/>
    <cellStyle name="Normal 3 2 2 2_Exh G" xfId="3523" xr:uid="{00000000-0005-0000-0000-000016130000}"/>
    <cellStyle name="Normal 3 2 2 3" xfId="4356" xr:uid="{00000000-0005-0000-0000-000017130000}"/>
    <cellStyle name="Normal 3 2 2_Exh G" xfId="3522" xr:uid="{00000000-0005-0000-0000-000018130000}"/>
    <cellStyle name="Normal 3 2 3" xfId="1029" xr:uid="{00000000-0005-0000-0000-000019130000}"/>
    <cellStyle name="Normal 3 2 3 2" xfId="1933" xr:uid="{00000000-0005-0000-0000-00001A130000}"/>
    <cellStyle name="Normal 3 2 3 2 2" xfId="5450" xr:uid="{00000000-0005-0000-0000-00001B130000}"/>
    <cellStyle name="Normal 3 2 3 2_Exh G" xfId="3525" xr:uid="{00000000-0005-0000-0000-00001C130000}"/>
    <cellStyle name="Normal 3 2 3 3" xfId="4571" xr:uid="{00000000-0005-0000-0000-00001D130000}"/>
    <cellStyle name="Normal 3 2 3_Exh G" xfId="3524" xr:uid="{00000000-0005-0000-0000-00001E130000}"/>
    <cellStyle name="Normal 3 2 4" xfId="1705" xr:uid="{00000000-0005-0000-0000-00001F130000}"/>
    <cellStyle name="Normal 3 2 4 2" xfId="5234" xr:uid="{00000000-0005-0000-0000-000020130000}"/>
    <cellStyle name="Normal 3 2 4_Exh G" xfId="3526" xr:uid="{00000000-0005-0000-0000-000021130000}"/>
    <cellStyle name="Normal 3 2 5" xfId="4355" xr:uid="{00000000-0005-0000-0000-000022130000}"/>
    <cellStyle name="Normal 3 2 6" xfId="678" xr:uid="{00000000-0005-0000-0000-000023130000}"/>
    <cellStyle name="Normal 3 2_Exh G" xfId="3521" xr:uid="{00000000-0005-0000-0000-000024130000}"/>
    <cellStyle name="Normal 3 3" xfId="680" xr:uid="{00000000-0005-0000-0000-000025130000}"/>
    <cellStyle name="Normal 3 3 2" xfId="1707" xr:uid="{00000000-0005-0000-0000-000026130000}"/>
    <cellStyle name="Normal 3 3 2 2" xfId="5236" xr:uid="{00000000-0005-0000-0000-000027130000}"/>
    <cellStyle name="Normal 3 3 2_Exh G" xfId="3528" xr:uid="{00000000-0005-0000-0000-000028130000}"/>
    <cellStyle name="Normal 3 3 3" xfId="4357" xr:uid="{00000000-0005-0000-0000-000029130000}"/>
    <cellStyle name="Normal 3 3_Exh G" xfId="3527" xr:uid="{00000000-0005-0000-0000-00002A130000}"/>
    <cellStyle name="Normal 3 4" xfId="1028" xr:uid="{00000000-0005-0000-0000-00002B130000}"/>
    <cellStyle name="Normal 3 4 2" xfId="1932" xr:uid="{00000000-0005-0000-0000-00002C130000}"/>
    <cellStyle name="Normal 3 4 2 2" xfId="5449" xr:uid="{00000000-0005-0000-0000-00002D130000}"/>
    <cellStyle name="Normal 3 4 2_Exh G" xfId="3530" xr:uid="{00000000-0005-0000-0000-00002E130000}"/>
    <cellStyle name="Normal 3 4 3" xfId="4570" xr:uid="{00000000-0005-0000-0000-00002F130000}"/>
    <cellStyle name="Normal 3 4_Exh G" xfId="3529" xr:uid="{00000000-0005-0000-0000-000030130000}"/>
    <cellStyle name="Normal 30" xfId="23" xr:uid="{00000000-0005-0000-0000-000031130000}"/>
    <cellStyle name="Normal 31" xfId="5479" xr:uid="{00000000-0005-0000-0000-000032130000}"/>
    <cellStyle name="Normal 32" xfId="5494" xr:uid="{00000000-0005-0000-0000-000033130000}"/>
    <cellStyle name="Normal 33" xfId="5489" xr:uid="{00000000-0005-0000-0000-000034130000}"/>
    <cellStyle name="Normal 34" xfId="5473" xr:uid="{00000000-0005-0000-0000-000035130000}"/>
    <cellStyle name="Normal 35" xfId="5483" xr:uid="{00000000-0005-0000-0000-000036130000}"/>
    <cellStyle name="Normal 36" xfId="5487" xr:uid="{00000000-0005-0000-0000-000037130000}"/>
    <cellStyle name="Normal 37" xfId="5488" xr:uid="{00000000-0005-0000-0000-000038130000}"/>
    <cellStyle name="Normal 38" xfId="5475" xr:uid="{00000000-0005-0000-0000-000039130000}"/>
    <cellStyle name="Normal 39" xfId="5502" xr:uid="{00000000-0005-0000-0000-00003A130000}"/>
    <cellStyle name="Normal 4" xfId="4" xr:uid="{00000000-0005-0000-0000-00003B130000}"/>
    <cellStyle name="Normal 4 10" xfId="5495" xr:uid="{00000000-0005-0000-0000-00003C130000}"/>
    <cellStyle name="Normal 4 2" xfId="681" xr:uid="{00000000-0005-0000-0000-00003D130000}"/>
    <cellStyle name="Normal 4 2 2" xfId="682" xr:uid="{00000000-0005-0000-0000-00003E130000}"/>
    <cellStyle name="Normal 4 2 2 2" xfId="1709" xr:uid="{00000000-0005-0000-0000-00003F130000}"/>
    <cellStyle name="Normal 4 2 2 2 2" xfId="5238" xr:uid="{00000000-0005-0000-0000-000040130000}"/>
    <cellStyle name="Normal 4 2 2 2_Exh G" xfId="3534" xr:uid="{00000000-0005-0000-0000-000041130000}"/>
    <cellStyle name="Normal 4 2 2 3" xfId="4359" xr:uid="{00000000-0005-0000-0000-000042130000}"/>
    <cellStyle name="Normal 4 2 2_Exh G" xfId="3533" xr:uid="{00000000-0005-0000-0000-000043130000}"/>
    <cellStyle name="Normal 4 2 3" xfId="1031" xr:uid="{00000000-0005-0000-0000-000044130000}"/>
    <cellStyle name="Normal 4 2 3 2" xfId="1935" xr:uid="{00000000-0005-0000-0000-000045130000}"/>
    <cellStyle name="Normal 4 2 3 2 2" xfId="5452" xr:uid="{00000000-0005-0000-0000-000046130000}"/>
    <cellStyle name="Normal 4 2 3 2_Exh G" xfId="3536" xr:uid="{00000000-0005-0000-0000-000047130000}"/>
    <cellStyle name="Normal 4 2 3 3" xfId="4573" xr:uid="{00000000-0005-0000-0000-000048130000}"/>
    <cellStyle name="Normal 4 2 3_Exh G" xfId="3535" xr:uid="{00000000-0005-0000-0000-000049130000}"/>
    <cellStyle name="Normal 4 2 4" xfId="1708" xr:uid="{00000000-0005-0000-0000-00004A130000}"/>
    <cellStyle name="Normal 4 2 4 2" xfId="5237" xr:uid="{00000000-0005-0000-0000-00004B130000}"/>
    <cellStyle name="Normal 4 2 4_Exh G" xfId="3537" xr:uid="{00000000-0005-0000-0000-00004C130000}"/>
    <cellStyle name="Normal 4 2 5" xfId="4358" xr:uid="{00000000-0005-0000-0000-00004D130000}"/>
    <cellStyle name="Normal 4 2_Exh G" xfId="3532" xr:uid="{00000000-0005-0000-0000-00004E130000}"/>
    <cellStyle name="Normal 4 3" xfId="683" xr:uid="{00000000-0005-0000-0000-00004F130000}"/>
    <cellStyle name="Normal 4 3 2" xfId="1710" xr:uid="{00000000-0005-0000-0000-000050130000}"/>
    <cellStyle name="Normal 4 3 2 2" xfId="5239" xr:uid="{00000000-0005-0000-0000-000051130000}"/>
    <cellStyle name="Normal 4 3 2_Exh G" xfId="3539" xr:uid="{00000000-0005-0000-0000-000052130000}"/>
    <cellStyle name="Normal 4 3 3" xfId="4360" xr:uid="{00000000-0005-0000-0000-000053130000}"/>
    <cellStyle name="Normal 4 3_Exh G" xfId="3538" xr:uid="{00000000-0005-0000-0000-000054130000}"/>
    <cellStyle name="Normal 4 4" xfId="1030" xr:uid="{00000000-0005-0000-0000-000055130000}"/>
    <cellStyle name="Normal 4 4 2" xfId="1934" xr:uid="{00000000-0005-0000-0000-000056130000}"/>
    <cellStyle name="Normal 4 4 2 2" xfId="5451" xr:uid="{00000000-0005-0000-0000-000057130000}"/>
    <cellStyle name="Normal 4 4 2_Exh G" xfId="3541" xr:uid="{00000000-0005-0000-0000-000058130000}"/>
    <cellStyle name="Normal 4 4 3" xfId="4572" xr:uid="{00000000-0005-0000-0000-000059130000}"/>
    <cellStyle name="Normal 4 4_Exh G" xfId="3540" xr:uid="{00000000-0005-0000-0000-00005A130000}"/>
    <cellStyle name="Normal 4 5" xfId="1054" xr:uid="{00000000-0005-0000-0000-00005B130000}"/>
    <cellStyle name="Normal 4 6" xfId="3706" xr:uid="{00000000-0005-0000-0000-00005C130000}"/>
    <cellStyle name="Normal 4 7" xfId="20" xr:uid="{00000000-0005-0000-0000-00005D130000}"/>
    <cellStyle name="Normal 4 8" xfId="28" xr:uid="{00000000-0005-0000-0000-00005E130000}"/>
    <cellStyle name="Normal 4 9" xfId="5478" xr:uid="{00000000-0005-0000-0000-00005F130000}"/>
    <cellStyle name="Normal 4_Exh G" xfId="3531" xr:uid="{00000000-0005-0000-0000-000060130000}"/>
    <cellStyle name="Normal 40" xfId="5503" xr:uid="{00000000-0005-0000-0000-000061130000}"/>
    <cellStyle name="Normal 41" xfId="5482" xr:uid="{00000000-0005-0000-0000-000062130000}"/>
    <cellStyle name="Normal 42" xfId="5498" xr:uid="{00000000-0005-0000-0000-000063130000}"/>
    <cellStyle name="Normal 43" xfId="5492" xr:uid="{00000000-0005-0000-0000-000064130000}"/>
    <cellStyle name="Normal 44" xfId="5484" xr:uid="{00000000-0005-0000-0000-000065130000}"/>
    <cellStyle name="Normal 45" xfId="5500" xr:uid="{00000000-0005-0000-0000-000066130000}"/>
    <cellStyle name="Normal 46" xfId="5504" xr:uid="{00000000-0005-0000-0000-000067130000}"/>
    <cellStyle name="Normal 47" xfId="5505" xr:uid="{00000000-0005-0000-0000-000068130000}"/>
    <cellStyle name="Normal 48" xfId="5506" xr:uid="{00000000-0005-0000-0000-000069130000}"/>
    <cellStyle name="Normal 5" xfId="7" xr:uid="{00000000-0005-0000-0000-00006A130000}"/>
    <cellStyle name="Normal 5 10" xfId="5486" xr:uid="{00000000-0005-0000-0000-00006B130000}"/>
    <cellStyle name="Normal 5 2" xfId="824" xr:uid="{00000000-0005-0000-0000-00006C130000}"/>
    <cellStyle name="Normal 5 2 2" xfId="1033" xr:uid="{00000000-0005-0000-0000-00006D130000}"/>
    <cellStyle name="Normal 5 2 2 2" xfId="1937" xr:uid="{00000000-0005-0000-0000-00006E130000}"/>
    <cellStyle name="Normal 5 2 2 2 2" xfId="5454" xr:uid="{00000000-0005-0000-0000-00006F130000}"/>
    <cellStyle name="Normal 5 2 2 2_Exh G" xfId="3544" xr:uid="{00000000-0005-0000-0000-000070130000}"/>
    <cellStyle name="Normal 5 2 2 3" xfId="4575" xr:uid="{00000000-0005-0000-0000-000071130000}"/>
    <cellStyle name="Normal 5 2 2_Exh G" xfId="3543" xr:uid="{00000000-0005-0000-0000-000072130000}"/>
    <cellStyle name="Normal 5 2 3" xfId="1777" xr:uid="{00000000-0005-0000-0000-000073130000}"/>
    <cellStyle name="Normal 5 2 3 2" xfId="5305" xr:uid="{00000000-0005-0000-0000-000074130000}"/>
    <cellStyle name="Normal 5 2 3_Exh G" xfId="3545" xr:uid="{00000000-0005-0000-0000-000075130000}"/>
    <cellStyle name="Normal 5 2 4" xfId="4426" xr:uid="{00000000-0005-0000-0000-000076130000}"/>
    <cellStyle name="Normal 5 2_Exh G" xfId="3542" xr:uid="{00000000-0005-0000-0000-000077130000}"/>
    <cellStyle name="Normal 5 3" xfId="1032" xr:uid="{00000000-0005-0000-0000-000078130000}"/>
    <cellStyle name="Normal 5 3 2" xfId="1936" xr:uid="{00000000-0005-0000-0000-000079130000}"/>
    <cellStyle name="Normal 5 3 2 2" xfId="5453" xr:uid="{00000000-0005-0000-0000-00007A130000}"/>
    <cellStyle name="Normal 5 3 2_Exh G" xfId="3547" xr:uid="{00000000-0005-0000-0000-00007B130000}"/>
    <cellStyle name="Normal 5 3 3" xfId="4574" xr:uid="{00000000-0005-0000-0000-00007C130000}"/>
    <cellStyle name="Normal 5 3_Exh G" xfId="3546" xr:uid="{00000000-0005-0000-0000-00007D130000}"/>
    <cellStyle name="Normal 5 4" xfId="24" xr:uid="{00000000-0005-0000-0000-00007E130000}"/>
    <cellStyle name="Normal 5 5" xfId="19" xr:uid="{00000000-0005-0000-0000-00007F130000}"/>
    <cellStyle name="Normal 5 6" xfId="5477" xr:uid="{00000000-0005-0000-0000-000080130000}"/>
    <cellStyle name="Normal 5 7" xfId="5476" xr:uid="{00000000-0005-0000-0000-000081130000}"/>
    <cellStyle name="Normal 5 8" xfId="5499" xr:uid="{00000000-0005-0000-0000-000082130000}"/>
    <cellStyle name="Normal 5 9" xfId="5491" xr:uid="{00000000-0005-0000-0000-000083130000}"/>
    <cellStyle name="Normal 6" xfId="13" xr:uid="{00000000-0005-0000-0000-000084130000}"/>
    <cellStyle name="Normal 6 10" xfId="5490" xr:uid="{00000000-0005-0000-0000-000085130000}"/>
    <cellStyle name="Normal 6 2" xfId="684" xr:uid="{00000000-0005-0000-0000-000086130000}"/>
    <cellStyle name="Normal 6 2 2" xfId="685" xr:uid="{00000000-0005-0000-0000-000087130000}"/>
    <cellStyle name="Normal 6 2 2 2" xfId="1712" xr:uid="{00000000-0005-0000-0000-000088130000}"/>
    <cellStyle name="Normal 6 2 2 2 2" xfId="5241" xr:uid="{00000000-0005-0000-0000-000089130000}"/>
    <cellStyle name="Normal 6 2 2 2_Exh G" xfId="3550" xr:uid="{00000000-0005-0000-0000-00008A130000}"/>
    <cellStyle name="Normal 6 2 2 3" xfId="4362" xr:uid="{00000000-0005-0000-0000-00008B130000}"/>
    <cellStyle name="Normal 6 2 2_Exh G" xfId="3549" xr:uid="{00000000-0005-0000-0000-00008C130000}"/>
    <cellStyle name="Normal 6 2 3" xfId="1711" xr:uid="{00000000-0005-0000-0000-00008D130000}"/>
    <cellStyle name="Normal 6 2 3 2" xfId="5240" xr:uid="{00000000-0005-0000-0000-00008E130000}"/>
    <cellStyle name="Normal 6 2 3_Exh G" xfId="3551" xr:uid="{00000000-0005-0000-0000-00008F130000}"/>
    <cellStyle name="Normal 6 2 4" xfId="4361" xr:uid="{00000000-0005-0000-0000-000090130000}"/>
    <cellStyle name="Normal 6 2_Exh G" xfId="3548" xr:uid="{00000000-0005-0000-0000-000091130000}"/>
    <cellStyle name="Normal 6 3" xfId="686" xr:uid="{00000000-0005-0000-0000-000092130000}"/>
    <cellStyle name="Normal 6 3 2" xfId="1713" xr:uid="{00000000-0005-0000-0000-000093130000}"/>
    <cellStyle name="Normal 6 3 2 2" xfId="5242" xr:uid="{00000000-0005-0000-0000-000094130000}"/>
    <cellStyle name="Normal 6 3 2_Exh G" xfId="3553" xr:uid="{00000000-0005-0000-0000-000095130000}"/>
    <cellStyle name="Normal 6 3 3" xfId="4363" xr:uid="{00000000-0005-0000-0000-000096130000}"/>
    <cellStyle name="Normal 6 3_Exh G" xfId="3552" xr:uid="{00000000-0005-0000-0000-000097130000}"/>
    <cellStyle name="Normal 6 4" xfId="1034" xr:uid="{00000000-0005-0000-0000-000098130000}"/>
    <cellStyle name="Normal 6 5" xfId="26" xr:uid="{00000000-0005-0000-0000-000099130000}"/>
    <cellStyle name="Normal 6 6" xfId="18" xr:uid="{00000000-0005-0000-0000-00009A130000}"/>
    <cellStyle name="Normal 6 7" xfId="5481" xr:uid="{00000000-0005-0000-0000-00009B130000}"/>
    <cellStyle name="Normal 6 8" xfId="5493" xr:uid="{00000000-0005-0000-0000-00009C130000}"/>
    <cellStyle name="Normal 6 9" xfId="5480" xr:uid="{00000000-0005-0000-0000-00009D130000}"/>
    <cellStyle name="Normal 7" xfId="14" xr:uid="{00000000-0005-0000-0000-00009E130000}"/>
    <cellStyle name="Normal 7 10" xfId="5497" xr:uid="{00000000-0005-0000-0000-00009F130000}"/>
    <cellStyle name="Normal 7 2" xfId="687" xr:uid="{00000000-0005-0000-0000-0000A0130000}"/>
    <cellStyle name="Normal 7 2 2" xfId="688" xr:uid="{00000000-0005-0000-0000-0000A1130000}"/>
    <cellStyle name="Normal 7 2 2 2" xfId="1715" xr:uid="{00000000-0005-0000-0000-0000A2130000}"/>
    <cellStyle name="Normal 7 2 2 2 2" xfId="5244" xr:uid="{00000000-0005-0000-0000-0000A3130000}"/>
    <cellStyle name="Normal 7 2 2 2_Exh G" xfId="3556" xr:uid="{00000000-0005-0000-0000-0000A4130000}"/>
    <cellStyle name="Normal 7 2 2 3" xfId="4365" xr:uid="{00000000-0005-0000-0000-0000A5130000}"/>
    <cellStyle name="Normal 7 2 2_Exh G" xfId="3555" xr:uid="{00000000-0005-0000-0000-0000A6130000}"/>
    <cellStyle name="Normal 7 2 3" xfId="1714" xr:uid="{00000000-0005-0000-0000-0000A7130000}"/>
    <cellStyle name="Normal 7 2 3 2" xfId="5243" xr:uid="{00000000-0005-0000-0000-0000A8130000}"/>
    <cellStyle name="Normal 7 2 3_Exh G" xfId="3557" xr:uid="{00000000-0005-0000-0000-0000A9130000}"/>
    <cellStyle name="Normal 7 2 4" xfId="4364" xr:uid="{00000000-0005-0000-0000-0000AA130000}"/>
    <cellStyle name="Normal 7 2_Exh G" xfId="3554" xr:uid="{00000000-0005-0000-0000-0000AB130000}"/>
    <cellStyle name="Normal 7 3" xfId="689" xr:uid="{00000000-0005-0000-0000-0000AC130000}"/>
    <cellStyle name="Normal 7 3 2" xfId="1716" xr:uid="{00000000-0005-0000-0000-0000AD130000}"/>
    <cellStyle name="Normal 7 3 2 2" xfId="5245" xr:uid="{00000000-0005-0000-0000-0000AE130000}"/>
    <cellStyle name="Normal 7 3 2_Exh G" xfId="3559" xr:uid="{00000000-0005-0000-0000-0000AF130000}"/>
    <cellStyle name="Normal 7 3 3" xfId="4366" xr:uid="{00000000-0005-0000-0000-0000B0130000}"/>
    <cellStyle name="Normal 7 3_Exh G" xfId="3558" xr:uid="{00000000-0005-0000-0000-0000B1130000}"/>
    <cellStyle name="Normal 7 4" xfId="1035" xr:uid="{00000000-0005-0000-0000-0000B2130000}"/>
    <cellStyle name="Normal 7 5" xfId="29" xr:uid="{00000000-0005-0000-0000-0000B3130000}"/>
    <cellStyle name="Normal 7 6" xfId="5471" xr:uid="{00000000-0005-0000-0000-0000B4130000}"/>
    <cellStyle name="Normal 7 7" xfId="5468" xr:uid="{00000000-0005-0000-0000-0000B5130000}"/>
    <cellStyle name="Normal 7 8" xfId="5469" xr:uid="{00000000-0005-0000-0000-0000B6130000}"/>
    <cellStyle name="Normal 7 9" xfId="5485" xr:uid="{00000000-0005-0000-0000-0000B7130000}"/>
    <cellStyle name="Normal 8" xfId="31" xr:uid="{00000000-0005-0000-0000-0000B8130000}"/>
    <cellStyle name="Normal 8 2" xfId="690" xr:uid="{00000000-0005-0000-0000-0000B9130000}"/>
    <cellStyle name="Normal 8 2 2" xfId="691" xr:uid="{00000000-0005-0000-0000-0000BA130000}"/>
    <cellStyle name="Normal 8 2 2 2" xfId="1718" xr:uid="{00000000-0005-0000-0000-0000BB130000}"/>
    <cellStyle name="Normal 8 2 2 2 2" xfId="5247" xr:uid="{00000000-0005-0000-0000-0000BC130000}"/>
    <cellStyle name="Normal 8 2 2 2_Exh G" xfId="3563" xr:uid="{00000000-0005-0000-0000-0000BD130000}"/>
    <cellStyle name="Normal 8 2 2 3" xfId="4368" xr:uid="{00000000-0005-0000-0000-0000BE130000}"/>
    <cellStyle name="Normal 8 2 2_Exh G" xfId="3562" xr:uid="{00000000-0005-0000-0000-0000BF130000}"/>
    <cellStyle name="Normal 8 2 3" xfId="1717" xr:uid="{00000000-0005-0000-0000-0000C0130000}"/>
    <cellStyle name="Normal 8 2 3 2" xfId="5246" xr:uid="{00000000-0005-0000-0000-0000C1130000}"/>
    <cellStyle name="Normal 8 2 3_Exh G" xfId="3564" xr:uid="{00000000-0005-0000-0000-0000C2130000}"/>
    <cellStyle name="Normal 8 2 4" xfId="4367" xr:uid="{00000000-0005-0000-0000-0000C3130000}"/>
    <cellStyle name="Normal 8 2_Exh G" xfId="3561" xr:uid="{00000000-0005-0000-0000-0000C4130000}"/>
    <cellStyle name="Normal 8 3" xfId="692" xr:uid="{00000000-0005-0000-0000-0000C5130000}"/>
    <cellStyle name="Normal 8 3 2" xfId="1719" xr:uid="{00000000-0005-0000-0000-0000C6130000}"/>
    <cellStyle name="Normal 8 3 2 2" xfId="5248" xr:uid="{00000000-0005-0000-0000-0000C7130000}"/>
    <cellStyle name="Normal 8 3 2_Exh G" xfId="3566" xr:uid="{00000000-0005-0000-0000-0000C8130000}"/>
    <cellStyle name="Normal 8 3 3" xfId="4369" xr:uid="{00000000-0005-0000-0000-0000C9130000}"/>
    <cellStyle name="Normal 8 3_Exh G" xfId="3565" xr:uid="{00000000-0005-0000-0000-0000CA130000}"/>
    <cellStyle name="Normal 8 4" xfId="1036" xr:uid="{00000000-0005-0000-0000-0000CB130000}"/>
    <cellStyle name="Normal 8 5" xfId="1059" xr:uid="{00000000-0005-0000-0000-0000CC130000}"/>
    <cellStyle name="Normal 8 5 2" xfId="4588" xr:uid="{00000000-0005-0000-0000-0000CD130000}"/>
    <cellStyle name="Normal 8 5_Exh G" xfId="3567" xr:uid="{00000000-0005-0000-0000-0000CE130000}"/>
    <cellStyle name="Normal 8 6" xfId="3709" xr:uid="{00000000-0005-0000-0000-0000CF130000}"/>
    <cellStyle name="Normal 8_Exh G" xfId="3560" xr:uid="{00000000-0005-0000-0000-0000D0130000}"/>
    <cellStyle name="Normal 9" xfId="33" xr:uid="{00000000-0005-0000-0000-0000D1130000}"/>
    <cellStyle name="Normal 9 2" xfId="693" xr:uid="{00000000-0005-0000-0000-0000D2130000}"/>
    <cellStyle name="Normal 9 2 2" xfId="694" xr:uid="{00000000-0005-0000-0000-0000D3130000}"/>
    <cellStyle name="Normal 9 2 2 2" xfId="1721" xr:uid="{00000000-0005-0000-0000-0000D4130000}"/>
    <cellStyle name="Normal 9 2 2 2 2" xfId="5250" xr:uid="{00000000-0005-0000-0000-0000D5130000}"/>
    <cellStyle name="Normal 9 2 2 2_Exh G" xfId="3571" xr:uid="{00000000-0005-0000-0000-0000D6130000}"/>
    <cellStyle name="Normal 9 2 2 3" xfId="4371" xr:uid="{00000000-0005-0000-0000-0000D7130000}"/>
    <cellStyle name="Normal 9 2 2_Exh G" xfId="3570" xr:uid="{00000000-0005-0000-0000-0000D8130000}"/>
    <cellStyle name="Normal 9 2 3" xfId="1720" xr:uid="{00000000-0005-0000-0000-0000D9130000}"/>
    <cellStyle name="Normal 9 2 3 2" xfId="5249" xr:uid="{00000000-0005-0000-0000-0000DA130000}"/>
    <cellStyle name="Normal 9 2 3_Exh G" xfId="3572" xr:uid="{00000000-0005-0000-0000-0000DB130000}"/>
    <cellStyle name="Normal 9 2 4" xfId="4370" xr:uid="{00000000-0005-0000-0000-0000DC130000}"/>
    <cellStyle name="Normal 9 2_Exh G" xfId="3569" xr:uid="{00000000-0005-0000-0000-0000DD130000}"/>
    <cellStyle name="Normal 9 3" xfId="695" xr:uid="{00000000-0005-0000-0000-0000DE130000}"/>
    <cellStyle name="Normal 9 3 2" xfId="1722" xr:uid="{00000000-0005-0000-0000-0000DF130000}"/>
    <cellStyle name="Normal 9 3 2 2" xfId="5251" xr:uid="{00000000-0005-0000-0000-0000E0130000}"/>
    <cellStyle name="Normal 9 3 2_Exh G" xfId="3574" xr:uid="{00000000-0005-0000-0000-0000E1130000}"/>
    <cellStyle name="Normal 9 3 3" xfId="4372" xr:uid="{00000000-0005-0000-0000-0000E2130000}"/>
    <cellStyle name="Normal 9 3_Exh G" xfId="3573" xr:uid="{00000000-0005-0000-0000-0000E3130000}"/>
    <cellStyle name="Normal 9 4" xfId="1037" xr:uid="{00000000-0005-0000-0000-0000E4130000}"/>
    <cellStyle name="Normal 9 4 2" xfId="1938" xr:uid="{00000000-0005-0000-0000-0000E5130000}"/>
    <cellStyle name="Normal 9 4 2 2" xfId="5455" xr:uid="{00000000-0005-0000-0000-0000E6130000}"/>
    <cellStyle name="Normal 9 4 2_Exh G" xfId="3576" xr:uid="{00000000-0005-0000-0000-0000E7130000}"/>
    <cellStyle name="Normal 9 4 3" xfId="4576" xr:uid="{00000000-0005-0000-0000-0000E8130000}"/>
    <cellStyle name="Normal 9 4_Exh G" xfId="3575" xr:uid="{00000000-0005-0000-0000-0000E9130000}"/>
    <cellStyle name="Normal 9_Exh G" xfId="3568" xr:uid="{00000000-0005-0000-0000-0000EA130000}"/>
    <cellStyle name="Note 10" xfId="696" xr:uid="{00000000-0005-0000-0000-0000EB130000}"/>
    <cellStyle name="Note 10 2" xfId="697" xr:uid="{00000000-0005-0000-0000-0000EC130000}"/>
    <cellStyle name="Note 10 2 2" xfId="698" xr:uid="{00000000-0005-0000-0000-0000ED130000}"/>
    <cellStyle name="Note 10 2 2 2" xfId="1725" xr:uid="{00000000-0005-0000-0000-0000EE130000}"/>
    <cellStyle name="Note 10 2 2 2 2" xfId="5254" xr:uid="{00000000-0005-0000-0000-0000EF130000}"/>
    <cellStyle name="Note 10 2 2 2_Exh G" xfId="3580" xr:uid="{00000000-0005-0000-0000-0000F0130000}"/>
    <cellStyle name="Note 10 2 2 3" xfId="4375" xr:uid="{00000000-0005-0000-0000-0000F1130000}"/>
    <cellStyle name="Note 10 2 2_Exh G" xfId="3579" xr:uid="{00000000-0005-0000-0000-0000F2130000}"/>
    <cellStyle name="Note 10 2 3" xfId="1724" xr:uid="{00000000-0005-0000-0000-0000F3130000}"/>
    <cellStyle name="Note 10 2 3 2" xfId="5253" xr:uid="{00000000-0005-0000-0000-0000F4130000}"/>
    <cellStyle name="Note 10 2 3_Exh G" xfId="3581" xr:uid="{00000000-0005-0000-0000-0000F5130000}"/>
    <cellStyle name="Note 10 2 4" xfId="4374" xr:uid="{00000000-0005-0000-0000-0000F6130000}"/>
    <cellStyle name="Note 10 2_Exh G" xfId="3578" xr:uid="{00000000-0005-0000-0000-0000F7130000}"/>
    <cellStyle name="Note 10 3" xfId="699" xr:uid="{00000000-0005-0000-0000-0000F8130000}"/>
    <cellStyle name="Note 10 3 2" xfId="1726" xr:uid="{00000000-0005-0000-0000-0000F9130000}"/>
    <cellStyle name="Note 10 3 2 2" xfId="5255" xr:uid="{00000000-0005-0000-0000-0000FA130000}"/>
    <cellStyle name="Note 10 3 2_Exh G" xfId="3583" xr:uid="{00000000-0005-0000-0000-0000FB130000}"/>
    <cellStyle name="Note 10 3 3" xfId="4376" xr:uid="{00000000-0005-0000-0000-0000FC130000}"/>
    <cellStyle name="Note 10 3_Exh G" xfId="3582" xr:uid="{00000000-0005-0000-0000-0000FD130000}"/>
    <cellStyle name="Note 10 4" xfId="1038" xr:uid="{00000000-0005-0000-0000-0000FE130000}"/>
    <cellStyle name="Note 10 5" xfId="1723" xr:uid="{00000000-0005-0000-0000-0000FF130000}"/>
    <cellStyle name="Note 10 5 2" xfId="5252" xr:uid="{00000000-0005-0000-0000-000000140000}"/>
    <cellStyle name="Note 10 5_Exh G" xfId="3584" xr:uid="{00000000-0005-0000-0000-000001140000}"/>
    <cellStyle name="Note 10 6" xfId="4373" xr:uid="{00000000-0005-0000-0000-000002140000}"/>
    <cellStyle name="Note 10_Exh G" xfId="3577" xr:uid="{00000000-0005-0000-0000-000003140000}"/>
    <cellStyle name="Note 11" xfId="700" xr:uid="{00000000-0005-0000-0000-000004140000}"/>
    <cellStyle name="Note 11 2" xfId="701" xr:uid="{00000000-0005-0000-0000-000005140000}"/>
    <cellStyle name="Note 11 2 2" xfId="702" xr:uid="{00000000-0005-0000-0000-000006140000}"/>
    <cellStyle name="Note 11 2 2 2" xfId="1729" xr:uid="{00000000-0005-0000-0000-000007140000}"/>
    <cellStyle name="Note 11 2 2 2 2" xfId="5258" xr:uid="{00000000-0005-0000-0000-000008140000}"/>
    <cellStyle name="Note 11 2 2 2_Exh G" xfId="3588" xr:uid="{00000000-0005-0000-0000-000009140000}"/>
    <cellStyle name="Note 11 2 2 3" xfId="4379" xr:uid="{00000000-0005-0000-0000-00000A140000}"/>
    <cellStyle name="Note 11 2 2_Exh G" xfId="3587" xr:uid="{00000000-0005-0000-0000-00000B140000}"/>
    <cellStyle name="Note 11 2 3" xfId="1728" xr:uid="{00000000-0005-0000-0000-00000C140000}"/>
    <cellStyle name="Note 11 2 3 2" xfId="5257" xr:uid="{00000000-0005-0000-0000-00000D140000}"/>
    <cellStyle name="Note 11 2 3_Exh G" xfId="3589" xr:uid="{00000000-0005-0000-0000-00000E140000}"/>
    <cellStyle name="Note 11 2 4" xfId="4378" xr:uid="{00000000-0005-0000-0000-00000F140000}"/>
    <cellStyle name="Note 11 2_Exh G" xfId="3586" xr:uid="{00000000-0005-0000-0000-000010140000}"/>
    <cellStyle name="Note 11 3" xfId="703" xr:uid="{00000000-0005-0000-0000-000011140000}"/>
    <cellStyle name="Note 11 3 2" xfId="1730" xr:uid="{00000000-0005-0000-0000-000012140000}"/>
    <cellStyle name="Note 11 3 2 2" xfId="5259" xr:uid="{00000000-0005-0000-0000-000013140000}"/>
    <cellStyle name="Note 11 3 2_Exh G" xfId="3591" xr:uid="{00000000-0005-0000-0000-000014140000}"/>
    <cellStyle name="Note 11 3 3" xfId="4380" xr:uid="{00000000-0005-0000-0000-000015140000}"/>
    <cellStyle name="Note 11 3_Exh G" xfId="3590" xr:uid="{00000000-0005-0000-0000-000016140000}"/>
    <cellStyle name="Note 11 4" xfId="1727" xr:uid="{00000000-0005-0000-0000-000017140000}"/>
    <cellStyle name="Note 11 4 2" xfId="5256" xr:uid="{00000000-0005-0000-0000-000018140000}"/>
    <cellStyle name="Note 11 4_Exh G" xfId="3592" xr:uid="{00000000-0005-0000-0000-000019140000}"/>
    <cellStyle name="Note 11 5" xfId="4377" xr:uid="{00000000-0005-0000-0000-00001A140000}"/>
    <cellStyle name="Note 11_Exh G" xfId="3585" xr:uid="{00000000-0005-0000-0000-00001B140000}"/>
    <cellStyle name="Note 12" xfId="704" xr:uid="{00000000-0005-0000-0000-00001C140000}"/>
    <cellStyle name="Note 12 2" xfId="705" xr:uid="{00000000-0005-0000-0000-00001D140000}"/>
    <cellStyle name="Note 12 2 2" xfId="706" xr:uid="{00000000-0005-0000-0000-00001E140000}"/>
    <cellStyle name="Note 12 2 2 2" xfId="1733" xr:uid="{00000000-0005-0000-0000-00001F140000}"/>
    <cellStyle name="Note 12 2 2 2 2" xfId="5262" xr:uid="{00000000-0005-0000-0000-000020140000}"/>
    <cellStyle name="Note 12 2 2 2_Exh G" xfId="3596" xr:uid="{00000000-0005-0000-0000-000021140000}"/>
    <cellStyle name="Note 12 2 2 3" xfId="4383" xr:uid="{00000000-0005-0000-0000-000022140000}"/>
    <cellStyle name="Note 12 2 2_Exh G" xfId="3595" xr:uid="{00000000-0005-0000-0000-000023140000}"/>
    <cellStyle name="Note 12 2 3" xfId="1732" xr:uid="{00000000-0005-0000-0000-000024140000}"/>
    <cellStyle name="Note 12 2 3 2" xfId="5261" xr:uid="{00000000-0005-0000-0000-000025140000}"/>
    <cellStyle name="Note 12 2 3_Exh G" xfId="3597" xr:uid="{00000000-0005-0000-0000-000026140000}"/>
    <cellStyle name="Note 12 2 4" xfId="4382" xr:uid="{00000000-0005-0000-0000-000027140000}"/>
    <cellStyle name="Note 12 2_Exh G" xfId="3594" xr:uid="{00000000-0005-0000-0000-000028140000}"/>
    <cellStyle name="Note 12 3" xfId="707" xr:uid="{00000000-0005-0000-0000-000029140000}"/>
    <cellStyle name="Note 12 3 2" xfId="1734" xr:uid="{00000000-0005-0000-0000-00002A140000}"/>
    <cellStyle name="Note 12 3 2 2" xfId="5263" xr:uid="{00000000-0005-0000-0000-00002B140000}"/>
    <cellStyle name="Note 12 3 2_Exh G" xfId="3599" xr:uid="{00000000-0005-0000-0000-00002C140000}"/>
    <cellStyle name="Note 12 3 3" xfId="4384" xr:uid="{00000000-0005-0000-0000-00002D140000}"/>
    <cellStyle name="Note 12 3_Exh G" xfId="3598" xr:uid="{00000000-0005-0000-0000-00002E140000}"/>
    <cellStyle name="Note 12 4" xfId="1731" xr:uid="{00000000-0005-0000-0000-00002F140000}"/>
    <cellStyle name="Note 12 4 2" xfId="5260" xr:uid="{00000000-0005-0000-0000-000030140000}"/>
    <cellStyle name="Note 12 4_Exh G" xfId="3600" xr:uid="{00000000-0005-0000-0000-000031140000}"/>
    <cellStyle name="Note 12 5" xfId="4381" xr:uid="{00000000-0005-0000-0000-000032140000}"/>
    <cellStyle name="Note 12_Exh G" xfId="3593" xr:uid="{00000000-0005-0000-0000-000033140000}"/>
    <cellStyle name="Note 13" xfId="708" xr:uid="{00000000-0005-0000-0000-000034140000}"/>
    <cellStyle name="Note 13 2" xfId="709" xr:uid="{00000000-0005-0000-0000-000035140000}"/>
    <cellStyle name="Note 13 2 2" xfId="710" xr:uid="{00000000-0005-0000-0000-000036140000}"/>
    <cellStyle name="Note 13 2 2 2" xfId="1737" xr:uid="{00000000-0005-0000-0000-000037140000}"/>
    <cellStyle name="Note 13 2 2 2 2" xfId="5266" xr:uid="{00000000-0005-0000-0000-000038140000}"/>
    <cellStyle name="Note 13 2 2 2_Exh G" xfId="3604" xr:uid="{00000000-0005-0000-0000-000039140000}"/>
    <cellStyle name="Note 13 2 2 3" xfId="4387" xr:uid="{00000000-0005-0000-0000-00003A140000}"/>
    <cellStyle name="Note 13 2 2_Exh G" xfId="3603" xr:uid="{00000000-0005-0000-0000-00003B140000}"/>
    <cellStyle name="Note 13 2 3" xfId="1736" xr:uid="{00000000-0005-0000-0000-00003C140000}"/>
    <cellStyle name="Note 13 2 3 2" xfId="5265" xr:uid="{00000000-0005-0000-0000-00003D140000}"/>
    <cellStyle name="Note 13 2 3_Exh G" xfId="3605" xr:uid="{00000000-0005-0000-0000-00003E140000}"/>
    <cellStyle name="Note 13 2 4" xfId="4386" xr:uid="{00000000-0005-0000-0000-00003F140000}"/>
    <cellStyle name="Note 13 2_Exh G" xfId="3602" xr:uid="{00000000-0005-0000-0000-000040140000}"/>
    <cellStyle name="Note 13 3" xfId="711" xr:uid="{00000000-0005-0000-0000-000041140000}"/>
    <cellStyle name="Note 13 3 2" xfId="1738" xr:uid="{00000000-0005-0000-0000-000042140000}"/>
    <cellStyle name="Note 13 3 2 2" xfId="5267" xr:uid="{00000000-0005-0000-0000-000043140000}"/>
    <cellStyle name="Note 13 3 2_Exh G" xfId="3607" xr:uid="{00000000-0005-0000-0000-000044140000}"/>
    <cellStyle name="Note 13 3 3" xfId="4388" xr:uid="{00000000-0005-0000-0000-000045140000}"/>
    <cellStyle name="Note 13 3_Exh G" xfId="3606" xr:uid="{00000000-0005-0000-0000-000046140000}"/>
    <cellStyle name="Note 13 4" xfId="1735" xr:uid="{00000000-0005-0000-0000-000047140000}"/>
    <cellStyle name="Note 13 4 2" xfId="5264" xr:uid="{00000000-0005-0000-0000-000048140000}"/>
    <cellStyle name="Note 13 4_Exh G" xfId="3608" xr:uid="{00000000-0005-0000-0000-000049140000}"/>
    <cellStyle name="Note 13 5" xfId="4385" xr:uid="{00000000-0005-0000-0000-00004A140000}"/>
    <cellStyle name="Note 13_Exh G" xfId="3601" xr:uid="{00000000-0005-0000-0000-00004B140000}"/>
    <cellStyle name="Note 14" xfId="712" xr:uid="{00000000-0005-0000-0000-00004C140000}"/>
    <cellStyle name="Note 14 2" xfId="713" xr:uid="{00000000-0005-0000-0000-00004D140000}"/>
    <cellStyle name="Note 14 2 2" xfId="714" xr:uid="{00000000-0005-0000-0000-00004E140000}"/>
    <cellStyle name="Note 14 2 2 2" xfId="1741" xr:uid="{00000000-0005-0000-0000-00004F140000}"/>
    <cellStyle name="Note 14 2 2 2 2" xfId="5270" xr:uid="{00000000-0005-0000-0000-000050140000}"/>
    <cellStyle name="Note 14 2 2 2_Exh G" xfId="3612" xr:uid="{00000000-0005-0000-0000-000051140000}"/>
    <cellStyle name="Note 14 2 2 3" xfId="4391" xr:uid="{00000000-0005-0000-0000-000052140000}"/>
    <cellStyle name="Note 14 2 2_Exh G" xfId="3611" xr:uid="{00000000-0005-0000-0000-000053140000}"/>
    <cellStyle name="Note 14 2 3" xfId="1740" xr:uid="{00000000-0005-0000-0000-000054140000}"/>
    <cellStyle name="Note 14 2 3 2" xfId="5269" xr:uid="{00000000-0005-0000-0000-000055140000}"/>
    <cellStyle name="Note 14 2 3_Exh G" xfId="3613" xr:uid="{00000000-0005-0000-0000-000056140000}"/>
    <cellStyle name="Note 14 2 4" xfId="4390" xr:uid="{00000000-0005-0000-0000-000057140000}"/>
    <cellStyle name="Note 14 2_Exh G" xfId="3610" xr:uid="{00000000-0005-0000-0000-000058140000}"/>
    <cellStyle name="Note 14 3" xfId="715" xr:uid="{00000000-0005-0000-0000-000059140000}"/>
    <cellStyle name="Note 14 3 2" xfId="1742" xr:uid="{00000000-0005-0000-0000-00005A140000}"/>
    <cellStyle name="Note 14 3 2 2" xfId="5271" xr:uid="{00000000-0005-0000-0000-00005B140000}"/>
    <cellStyle name="Note 14 3 2_Exh G" xfId="3615" xr:uid="{00000000-0005-0000-0000-00005C140000}"/>
    <cellStyle name="Note 14 3 3" xfId="4392" xr:uid="{00000000-0005-0000-0000-00005D140000}"/>
    <cellStyle name="Note 14 3_Exh G" xfId="3614" xr:uid="{00000000-0005-0000-0000-00005E140000}"/>
    <cellStyle name="Note 14 4" xfId="1739" xr:uid="{00000000-0005-0000-0000-00005F140000}"/>
    <cellStyle name="Note 14 4 2" xfId="5268" xr:uid="{00000000-0005-0000-0000-000060140000}"/>
    <cellStyle name="Note 14 4_Exh G" xfId="3616" xr:uid="{00000000-0005-0000-0000-000061140000}"/>
    <cellStyle name="Note 14 5" xfId="4389" xr:uid="{00000000-0005-0000-0000-000062140000}"/>
    <cellStyle name="Note 14_Exh G" xfId="3609" xr:uid="{00000000-0005-0000-0000-000063140000}"/>
    <cellStyle name="Note 15" xfId="716" xr:uid="{00000000-0005-0000-0000-000064140000}"/>
    <cellStyle name="Note 15 2" xfId="1743" xr:uid="{00000000-0005-0000-0000-000065140000}"/>
    <cellStyle name="Note 15 2 2" xfId="5272" xr:uid="{00000000-0005-0000-0000-000066140000}"/>
    <cellStyle name="Note 15 2_Exh G" xfId="3618" xr:uid="{00000000-0005-0000-0000-000067140000}"/>
    <cellStyle name="Note 15 3" xfId="4393" xr:uid="{00000000-0005-0000-0000-000068140000}"/>
    <cellStyle name="Note 15_Exh G" xfId="3617" xr:uid="{00000000-0005-0000-0000-000069140000}"/>
    <cellStyle name="Note 16" xfId="865" xr:uid="{00000000-0005-0000-0000-00006A140000}"/>
    <cellStyle name="Note 16 2" xfId="1803" xr:uid="{00000000-0005-0000-0000-00006B140000}"/>
    <cellStyle name="Note 16 2 2" xfId="5323" xr:uid="{00000000-0005-0000-0000-00006C140000}"/>
    <cellStyle name="Note 16 2_Exh G" xfId="3620" xr:uid="{00000000-0005-0000-0000-00006D140000}"/>
    <cellStyle name="Note 16 3" xfId="4444" xr:uid="{00000000-0005-0000-0000-00006E140000}"/>
    <cellStyle name="Note 16_Exh G" xfId="3619" xr:uid="{00000000-0005-0000-0000-00006F140000}"/>
    <cellStyle name="Note 2" xfId="16" xr:uid="{00000000-0005-0000-0000-000070140000}"/>
    <cellStyle name="Note 2 2" xfId="717" xr:uid="{00000000-0005-0000-0000-000071140000}"/>
    <cellStyle name="Note 2 2 2" xfId="718" xr:uid="{00000000-0005-0000-0000-000072140000}"/>
    <cellStyle name="Note 2 2 2 2" xfId="1745" xr:uid="{00000000-0005-0000-0000-000073140000}"/>
    <cellStyle name="Note 2 2 2 2 2" xfId="5274" xr:uid="{00000000-0005-0000-0000-000074140000}"/>
    <cellStyle name="Note 2 2 2 2_Exh G" xfId="3624" xr:uid="{00000000-0005-0000-0000-000075140000}"/>
    <cellStyle name="Note 2 2 2 3" xfId="4395" xr:uid="{00000000-0005-0000-0000-000076140000}"/>
    <cellStyle name="Note 2 2 2_Exh G" xfId="3623" xr:uid="{00000000-0005-0000-0000-000077140000}"/>
    <cellStyle name="Note 2 2 3" xfId="1040" xr:uid="{00000000-0005-0000-0000-000078140000}"/>
    <cellStyle name="Note 2 2 3 2" xfId="1940" xr:uid="{00000000-0005-0000-0000-000079140000}"/>
    <cellStyle name="Note 2 2 3 2 2" xfId="5457" xr:uid="{00000000-0005-0000-0000-00007A140000}"/>
    <cellStyle name="Note 2 2 3 2_Exh G" xfId="3626" xr:uid="{00000000-0005-0000-0000-00007B140000}"/>
    <cellStyle name="Note 2 2 3 3" xfId="4578" xr:uid="{00000000-0005-0000-0000-00007C140000}"/>
    <cellStyle name="Note 2 2 3_Exh G" xfId="3625" xr:uid="{00000000-0005-0000-0000-00007D140000}"/>
    <cellStyle name="Note 2 2 4" xfId="1744" xr:uid="{00000000-0005-0000-0000-00007E140000}"/>
    <cellStyle name="Note 2 2 4 2" xfId="5273" xr:uid="{00000000-0005-0000-0000-00007F140000}"/>
    <cellStyle name="Note 2 2 4_Exh G" xfId="3627" xr:uid="{00000000-0005-0000-0000-000080140000}"/>
    <cellStyle name="Note 2 2 5" xfId="4394" xr:uid="{00000000-0005-0000-0000-000081140000}"/>
    <cellStyle name="Note 2 2_Exh G" xfId="3622" xr:uid="{00000000-0005-0000-0000-000082140000}"/>
    <cellStyle name="Note 2 3" xfId="719" xr:uid="{00000000-0005-0000-0000-000083140000}"/>
    <cellStyle name="Note 2 3 2" xfId="1746" xr:uid="{00000000-0005-0000-0000-000084140000}"/>
    <cellStyle name="Note 2 3 2 2" xfId="5275" xr:uid="{00000000-0005-0000-0000-000085140000}"/>
    <cellStyle name="Note 2 3 2_Exh G" xfId="3629" xr:uid="{00000000-0005-0000-0000-000086140000}"/>
    <cellStyle name="Note 2 3 3" xfId="4396" xr:uid="{00000000-0005-0000-0000-000087140000}"/>
    <cellStyle name="Note 2 3_Exh G" xfId="3628" xr:uid="{00000000-0005-0000-0000-000088140000}"/>
    <cellStyle name="Note 2 4" xfId="1039" xr:uid="{00000000-0005-0000-0000-000089140000}"/>
    <cellStyle name="Note 2 4 2" xfId="1939" xr:uid="{00000000-0005-0000-0000-00008A140000}"/>
    <cellStyle name="Note 2 4 2 2" xfId="5456" xr:uid="{00000000-0005-0000-0000-00008B140000}"/>
    <cellStyle name="Note 2 4 2_Exh G" xfId="3631" xr:uid="{00000000-0005-0000-0000-00008C140000}"/>
    <cellStyle name="Note 2 4 3" xfId="4577" xr:uid="{00000000-0005-0000-0000-00008D140000}"/>
    <cellStyle name="Note 2 4_Exh G" xfId="3630" xr:uid="{00000000-0005-0000-0000-00008E140000}"/>
    <cellStyle name="Note 2 5" xfId="1061" xr:uid="{00000000-0005-0000-0000-00008F140000}"/>
    <cellStyle name="Note 2 5 2" xfId="4590" xr:uid="{00000000-0005-0000-0000-000090140000}"/>
    <cellStyle name="Note 2 5_Exh G" xfId="3632" xr:uid="{00000000-0005-0000-0000-000091140000}"/>
    <cellStyle name="Note 2 6" xfId="3711" xr:uid="{00000000-0005-0000-0000-000092140000}"/>
    <cellStyle name="Note 2_Exh G" xfId="3621" xr:uid="{00000000-0005-0000-0000-000093140000}"/>
    <cellStyle name="Note 3" xfId="720" xr:uid="{00000000-0005-0000-0000-000094140000}"/>
    <cellStyle name="Note 3 2" xfId="721" xr:uid="{00000000-0005-0000-0000-000095140000}"/>
    <cellStyle name="Note 3 2 2" xfId="722" xr:uid="{00000000-0005-0000-0000-000096140000}"/>
    <cellStyle name="Note 3 2 2 2" xfId="1749" xr:uid="{00000000-0005-0000-0000-000097140000}"/>
    <cellStyle name="Note 3 2 2 2 2" xfId="5278" xr:uid="{00000000-0005-0000-0000-000098140000}"/>
    <cellStyle name="Note 3 2 2 2_Exh G" xfId="3636" xr:uid="{00000000-0005-0000-0000-000099140000}"/>
    <cellStyle name="Note 3 2 2 3" xfId="4399" xr:uid="{00000000-0005-0000-0000-00009A140000}"/>
    <cellStyle name="Note 3 2 2_Exh G" xfId="3635" xr:uid="{00000000-0005-0000-0000-00009B140000}"/>
    <cellStyle name="Note 3 2 3" xfId="1042" xr:uid="{00000000-0005-0000-0000-00009C140000}"/>
    <cellStyle name="Note 3 2 3 2" xfId="1942" xr:uid="{00000000-0005-0000-0000-00009D140000}"/>
    <cellStyle name="Note 3 2 3 2 2" xfId="5459" xr:uid="{00000000-0005-0000-0000-00009E140000}"/>
    <cellStyle name="Note 3 2 3 2_Exh G" xfId="3638" xr:uid="{00000000-0005-0000-0000-00009F140000}"/>
    <cellStyle name="Note 3 2 3 3" xfId="4580" xr:uid="{00000000-0005-0000-0000-0000A0140000}"/>
    <cellStyle name="Note 3 2 3_Exh G" xfId="3637" xr:uid="{00000000-0005-0000-0000-0000A1140000}"/>
    <cellStyle name="Note 3 2 4" xfId="1748" xr:uid="{00000000-0005-0000-0000-0000A2140000}"/>
    <cellStyle name="Note 3 2 4 2" xfId="5277" xr:uid="{00000000-0005-0000-0000-0000A3140000}"/>
    <cellStyle name="Note 3 2 4_Exh G" xfId="3639" xr:uid="{00000000-0005-0000-0000-0000A4140000}"/>
    <cellStyle name="Note 3 2 5" xfId="4398" xr:uid="{00000000-0005-0000-0000-0000A5140000}"/>
    <cellStyle name="Note 3 2_Exh G" xfId="3634" xr:uid="{00000000-0005-0000-0000-0000A6140000}"/>
    <cellStyle name="Note 3 3" xfId="723" xr:uid="{00000000-0005-0000-0000-0000A7140000}"/>
    <cellStyle name="Note 3 3 2" xfId="1750" xr:uid="{00000000-0005-0000-0000-0000A8140000}"/>
    <cellStyle name="Note 3 3 2 2" xfId="5279" xr:uid="{00000000-0005-0000-0000-0000A9140000}"/>
    <cellStyle name="Note 3 3 2_Exh G" xfId="3641" xr:uid="{00000000-0005-0000-0000-0000AA140000}"/>
    <cellStyle name="Note 3 3 3" xfId="4400" xr:uid="{00000000-0005-0000-0000-0000AB140000}"/>
    <cellStyle name="Note 3 3_Exh G" xfId="3640" xr:uid="{00000000-0005-0000-0000-0000AC140000}"/>
    <cellStyle name="Note 3 4" xfId="1041" xr:uid="{00000000-0005-0000-0000-0000AD140000}"/>
    <cellStyle name="Note 3 4 2" xfId="1941" xr:uid="{00000000-0005-0000-0000-0000AE140000}"/>
    <cellStyle name="Note 3 4 2 2" xfId="5458" xr:uid="{00000000-0005-0000-0000-0000AF140000}"/>
    <cellStyle name="Note 3 4 2_Exh G" xfId="3643" xr:uid="{00000000-0005-0000-0000-0000B0140000}"/>
    <cellStyle name="Note 3 4 3" xfId="4579" xr:uid="{00000000-0005-0000-0000-0000B1140000}"/>
    <cellStyle name="Note 3 4_Exh G" xfId="3642" xr:uid="{00000000-0005-0000-0000-0000B2140000}"/>
    <cellStyle name="Note 3 5" xfId="1747" xr:uid="{00000000-0005-0000-0000-0000B3140000}"/>
    <cellStyle name="Note 3 5 2" xfId="5276" xr:uid="{00000000-0005-0000-0000-0000B4140000}"/>
    <cellStyle name="Note 3 5_Exh G" xfId="3644" xr:uid="{00000000-0005-0000-0000-0000B5140000}"/>
    <cellStyle name="Note 3 6" xfId="4397" xr:uid="{00000000-0005-0000-0000-0000B6140000}"/>
    <cellStyle name="Note 3_Exh G" xfId="3633" xr:uid="{00000000-0005-0000-0000-0000B7140000}"/>
    <cellStyle name="Note 4" xfId="724" xr:uid="{00000000-0005-0000-0000-0000B8140000}"/>
    <cellStyle name="Note 4 2" xfId="725" xr:uid="{00000000-0005-0000-0000-0000B9140000}"/>
    <cellStyle name="Note 4 2 2" xfId="726" xr:uid="{00000000-0005-0000-0000-0000BA140000}"/>
    <cellStyle name="Note 4 2 2 2" xfId="1753" xr:uid="{00000000-0005-0000-0000-0000BB140000}"/>
    <cellStyle name="Note 4 2 2 2 2" xfId="5282" xr:uid="{00000000-0005-0000-0000-0000BC140000}"/>
    <cellStyle name="Note 4 2 2 2_Exh G" xfId="3648" xr:uid="{00000000-0005-0000-0000-0000BD140000}"/>
    <cellStyle name="Note 4 2 2 3" xfId="4403" xr:uid="{00000000-0005-0000-0000-0000BE140000}"/>
    <cellStyle name="Note 4 2 2_Exh G" xfId="3647" xr:uid="{00000000-0005-0000-0000-0000BF140000}"/>
    <cellStyle name="Note 4 2 3" xfId="1044" xr:uid="{00000000-0005-0000-0000-0000C0140000}"/>
    <cellStyle name="Note 4 2 3 2" xfId="1944" xr:uid="{00000000-0005-0000-0000-0000C1140000}"/>
    <cellStyle name="Note 4 2 3 2 2" xfId="5461" xr:uid="{00000000-0005-0000-0000-0000C2140000}"/>
    <cellStyle name="Note 4 2 3 2_Exh G" xfId="3650" xr:uid="{00000000-0005-0000-0000-0000C3140000}"/>
    <cellStyle name="Note 4 2 3 3" xfId="4582" xr:uid="{00000000-0005-0000-0000-0000C4140000}"/>
    <cellStyle name="Note 4 2 3_Exh G" xfId="3649" xr:uid="{00000000-0005-0000-0000-0000C5140000}"/>
    <cellStyle name="Note 4 2 4" xfId="1752" xr:uid="{00000000-0005-0000-0000-0000C6140000}"/>
    <cellStyle name="Note 4 2 4 2" xfId="5281" xr:uid="{00000000-0005-0000-0000-0000C7140000}"/>
    <cellStyle name="Note 4 2 4_Exh G" xfId="3651" xr:uid="{00000000-0005-0000-0000-0000C8140000}"/>
    <cellStyle name="Note 4 2 5" xfId="4402" xr:uid="{00000000-0005-0000-0000-0000C9140000}"/>
    <cellStyle name="Note 4 2_Exh G" xfId="3646" xr:uid="{00000000-0005-0000-0000-0000CA140000}"/>
    <cellStyle name="Note 4 3" xfId="727" xr:uid="{00000000-0005-0000-0000-0000CB140000}"/>
    <cellStyle name="Note 4 3 2" xfId="1754" xr:uid="{00000000-0005-0000-0000-0000CC140000}"/>
    <cellStyle name="Note 4 3 2 2" xfId="5283" xr:uid="{00000000-0005-0000-0000-0000CD140000}"/>
    <cellStyle name="Note 4 3 2_Exh G" xfId="3653" xr:uid="{00000000-0005-0000-0000-0000CE140000}"/>
    <cellStyle name="Note 4 3 3" xfId="4404" xr:uid="{00000000-0005-0000-0000-0000CF140000}"/>
    <cellStyle name="Note 4 3_Exh G" xfId="3652" xr:uid="{00000000-0005-0000-0000-0000D0140000}"/>
    <cellStyle name="Note 4 4" xfId="1043" xr:uid="{00000000-0005-0000-0000-0000D1140000}"/>
    <cellStyle name="Note 4 4 2" xfId="1943" xr:uid="{00000000-0005-0000-0000-0000D2140000}"/>
    <cellStyle name="Note 4 4 2 2" xfId="5460" xr:uid="{00000000-0005-0000-0000-0000D3140000}"/>
    <cellStyle name="Note 4 4 2_Exh G" xfId="3655" xr:uid="{00000000-0005-0000-0000-0000D4140000}"/>
    <cellStyle name="Note 4 4 3" xfId="4581" xr:uid="{00000000-0005-0000-0000-0000D5140000}"/>
    <cellStyle name="Note 4 4_Exh G" xfId="3654" xr:uid="{00000000-0005-0000-0000-0000D6140000}"/>
    <cellStyle name="Note 4 5" xfId="1751" xr:uid="{00000000-0005-0000-0000-0000D7140000}"/>
    <cellStyle name="Note 4 5 2" xfId="5280" xr:uid="{00000000-0005-0000-0000-0000D8140000}"/>
    <cellStyle name="Note 4 5_Exh G" xfId="3656" xr:uid="{00000000-0005-0000-0000-0000D9140000}"/>
    <cellStyle name="Note 4 6" xfId="4401" xr:uid="{00000000-0005-0000-0000-0000DA140000}"/>
    <cellStyle name="Note 4_Exh G" xfId="3645" xr:uid="{00000000-0005-0000-0000-0000DB140000}"/>
    <cellStyle name="Note 5" xfId="728" xr:uid="{00000000-0005-0000-0000-0000DC140000}"/>
    <cellStyle name="Note 5 2" xfId="729" xr:uid="{00000000-0005-0000-0000-0000DD140000}"/>
    <cellStyle name="Note 5 2 2" xfId="730" xr:uid="{00000000-0005-0000-0000-0000DE140000}"/>
    <cellStyle name="Note 5 2 2 2" xfId="1757" xr:uid="{00000000-0005-0000-0000-0000DF140000}"/>
    <cellStyle name="Note 5 2 2 2 2" xfId="5286" xr:uid="{00000000-0005-0000-0000-0000E0140000}"/>
    <cellStyle name="Note 5 2 2 2_Exh G" xfId="3660" xr:uid="{00000000-0005-0000-0000-0000E1140000}"/>
    <cellStyle name="Note 5 2 2 3" xfId="4407" xr:uid="{00000000-0005-0000-0000-0000E2140000}"/>
    <cellStyle name="Note 5 2 2_Exh G" xfId="3659" xr:uid="{00000000-0005-0000-0000-0000E3140000}"/>
    <cellStyle name="Note 5 2 3" xfId="1756" xr:uid="{00000000-0005-0000-0000-0000E4140000}"/>
    <cellStyle name="Note 5 2 3 2" xfId="5285" xr:uid="{00000000-0005-0000-0000-0000E5140000}"/>
    <cellStyle name="Note 5 2 3_Exh G" xfId="3661" xr:uid="{00000000-0005-0000-0000-0000E6140000}"/>
    <cellStyle name="Note 5 2 4" xfId="4406" xr:uid="{00000000-0005-0000-0000-0000E7140000}"/>
    <cellStyle name="Note 5 2_Exh G" xfId="3658" xr:uid="{00000000-0005-0000-0000-0000E8140000}"/>
    <cellStyle name="Note 5 3" xfId="731" xr:uid="{00000000-0005-0000-0000-0000E9140000}"/>
    <cellStyle name="Note 5 3 2" xfId="1758" xr:uid="{00000000-0005-0000-0000-0000EA140000}"/>
    <cellStyle name="Note 5 3 2 2" xfId="5287" xr:uid="{00000000-0005-0000-0000-0000EB140000}"/>
    <cellStyle name="Note 5 3 2_Exh G" xfId="3663" xr:uid="{00000000-0005-0000-0000-0000EC140000}"/>
    <cellStyle name="Note 5 3 3" xfId="4408" xr:uid="{00000000-0005-0000-0000-0000ED140000}"/>
    <cellStyle name="Note 5 3_Exh G" xfId="3662" xr:uid="{00000000-0005-0000-0000-0000EE140000}"/>
    <cellStyle name="Note 5 4" xfId="1045" xr:uid="{00000000-0005-0000-0000-0000EF140000}"/>
    <cellStyle name="Note 5 5" xfId="1755" xr:uid="{00000000-0005-0000-0000-0000F0140000}"/>
    <cellStyle name="Note 5 5 2" xfId="5284" xr:uid="{00000000-0005-0000-0000-0000F1140000}"/>
    <cellStyle name="Note 5 5_Exh G" xfId="3664" xr:uid="{00000000-0005-0000-0000-0000F2140000}"/>
    <cellStyle name="Note 5 6" xfId="4405" xr:uid="{00000000-0005-0000-0000-0000F3140000}"/>
    <cellStyle name="Note 5_Exh G" xfId="3657" xr:uid="{00000000-0005-0000-0000-0000F4140000}"/>
    <cellStyle name="Note 6" xfId="732" xr:uid="{00000000-0005-0000-0000-0000F5140000}"/>
    <cellStyle name="Note 6 2" xfId="733" xr:uid="{00000000-0005-0000-0000-0000F6140000}"/>
    <cellStyle name="Note 6 2 2" xfId="734" xr:uid="{00000000-0005-0000-0000-0000F7140000}"/>
    <cellStyle name="Note 6 2 2 2" xfId="1761" xr:uid="{00000000-0005-0000-0000-0000F8140000}"/>
    <cellStyle name="Note 6 2 2 2 2" xfId="5290" xr:uid="{00000000-0005-0000-0000-0000F9140000}"/>
    <cellStyle name="Note 6 2 2 2_Exh G" xfId="3668" xr:uid="{00000000-0005-0000-0000-0000FA140000}"/>
    <cellStyle name="Note 6 2 2 3" xfId="4411" xr:uid="{00000000-0005-0000-0000-0000FB140000}"/>
    <cellStyle name="Note 6 2 2_Exh G" xfId="3667" xr:uid="{00000000-0005-0000-0000-0000FC140000}"/>
    <cellStyle name="Note 6 2 3" xfId="1760" xr:uid="{00000000-0005-0000-0000-0000FD140000}"/>
    <cellStyle name="Note 6 2 3 2" xfId="5289" xr:uid="{00000000-0005-0000-0000-0000FE140000}"/>
    <cellStyle name="Note 6 2 3_Exh G" xfId="3669" xr:uid="{00000000-0005-0000-0000-0000FF140000}"/>
    <cellStyle name="Note 6 2 4" xfId="4410" xr:uid="{00000000-0005-0000-0000-000000150000}"/>
    <cellStyle name="Note 6 2_Exh G" xfId="3666" xr:uid="{00000000-0005-0000-0000-000001150000}"/>
    <cellStyle name="Note 6 3" xfId="735" xr:uid="{00000000-0005-0000-0000-000002150000}"/>
    <cellStyle name="Note 6 3 2" xfId="1762" xr:uid="{00000000-0005-0000-0000-000003150000}"/>
    <cellStyle name="Note 6 3 2 2" xfId="5291" xr:uid="{00000000-0005-0000-0000-000004150000}"/>
    <cellStyle name="Note 6 3 2_Exh G" xfId="3671" xr:uid="{00000000-0005-0000-0000-000005150000}"/>
    <cellStyle name="Note 6 3 3" xfId="4412" xr:uid="{00000000-0005-0000-0000-000006150000}"/>
    <cellStyle name="Note 6 3_Exh G" xfId="3670" xr:uid="{00000000-0005-0000-0000-000007150000}"/>
    <cellStyle name="Note 6 4" xfId="1046" xr:uid="{00000000-0005-0000-0000-000008150000}"/>
    <cellStyle name="Note 6 4 2" xfId="1945" xr:uid="{00000000-0005-0000-0000-000009150000}"/>
    <cellStyle name="Note 6 4 2 2" xfId="5462" xr:uid="{00000000-0005-0000-0000-00000A150000}"/>
    <cellStyle name="Note 6 4 2_Exh G" xfId="3673" xr:uid="{00000000-0005-0000-0000-00000B150000}"/>
    <cellStyle name="Note 6 4 3" xfId="4583" xr:uid="{00000000-0005-0000-0000-00000C150000}"/>
    <cellStyle name="Note 6 4_Exh G" xfId="3672" xr:uid="{00000000-0005-0000-0000-00000D150000}"/>
    <cellStyle name="Note 6 5" xfId="1759" xr:uid="{00000000-0005-0000-0000-00000E150000}"/>
    <cellStyle name="Note 6 5 2" xfId="5288" xr:uid="{00000000-0005-0000-0000-00000F150000}"/>
    <cellStyle name="Note 6 5_Exh G" xfId="3674" xr:uid="{00000000-0005-0000-0000-000010150000}"/>
    <cellStyle name="Note 6 6" xfId="4409" xr:uid="{00000000-0005-0000-0000-000011150000}"/>
    <cellStyle name="Note 6_Exh G" xfId="3665" xr:uid="{00000000-0005-0000-0000-000012150000}"/>
    <cellStyle name="Note 7" xfId="736" xr:uid="{00000000-0005-0000-0000-000013150000}"/>
    <cellStyle name="Note 7 2" xfId="737" xr:uid="{00000000-0005-0000-0000-000014150000}"/>
    <cellStyle name="Note 7 2 2" xfId="738" xr:uid="{00000000-0005-0000-0000-000015150000}"/>
    <cellStyle name="Note 7 2 2 2" xfId="1765" xr:uid="{00000000-0005-0000-0000-000016150000}"/>
    <cellStyle name="Note 7 2 2 2 2" xfId="5294" xr:uid="{00000000-0005-0000-0000-000017150000}"/>
    <cellStyle name="Note 7 2 2 2_Exh G" xfId="3678" xr:uid="{00000000-0005-0000-0000-000018150000}"/>
    <cellStyle name="Note 7 2 2 3" xfId="4415" xr:uid="{00000000-0005-0000-0000-000019150000}"/>
    <cellStyle name="Note 7 2 2_Exh G" xfId="3677" xr:uid="{00000000-0005-0000-0000-00001A150000}"/>
    <cellStyle name="Note 7 2 3" xfId="1764" xr:uid="{00000000-0005-0000-0000-00001B150000}"/>
    <cellStyle name="Note 7 2 3 2" xfId="5293" xr:uid="{00000000-0005-0000-0000-00001C150000}"/>
    <cellStyle name="Note 7 2 3_Exh G" xfId="3679" xr:uid="{00000000-0005-0000-0000-00001D150000}"/>
    <cellStyle name="Note 7 2 4" xfId="4414" xr:uid="{00000000-0005-0000-0000-00001E150000}"/>
    <cellStyle name="Note 7 2_Exh G" xfId="3676" xr:uid="{00000000-0005-0000-0000-00001F150000}"/>
    <cellStyle name="Note 7 3" xfId="739" xr:uid="{00000000-0005-0000-0000-000020150000}"/>
    <cellStyle name="Note 7 3 2" xfId="1766" xr:uid="{00000000-0005-0000-0000-000021150000}"/>
    <cellStyle name="Note 7 3 2 2" xfId="5295" xr:uid="{00000000-0005-0000-0000-000022150000}"/>
    <cellStyle name="Note 7 3 2_Exh G" xfId="3681" xr:uid="{00000000-0005-0000-0000-000023150000}"/>
    <cellStyle name="Note 7 3 3" xfId="4416" xr:uid="{00000000-0005-0000-0000-000024150000}"/>
    <cellStyle name="Note 7 3_Exh G" xfId="3680" xr:uid="{00000000-0005-0000-0000-000025150000}"/>
    <cellStyle name="Note 7 4" xfId="1047" xr:uid="{00000000-0005-0000-0000-000026150000}"/>
    <cellStyle name="Note 7 4 2" xfId="1946" xr:uid="{00000000-0005-0000-0000-000027150000}"/>
    <cellStyle name="Note 7 4 2 2" xfId="5463" xr:uid="{00000000-0005-0000-0000-000028150000}"/>
    <cellStyle name="Note 7 4 2_Exh G" xfId="3683" xr:uid="{00000000-0005-0000-0000-000029150000}"/>
    <cellStyle name="Note 7 4 3" xfId="4584" xr:uid="{00000000-0005-0000-0000-00002A150000}"/>
    <cellStyle name="Note 7 4_Exh G" xfId="3682" xr:uid="{00000000-0005-0000-0000-00002B150000}"/>
    <cellStyle name="Note 7 5" xfId="1763" xr:uid="{00000000-0005-0000-0000-00002C150000}"/>
    <cellStyle name="Note 7 5 2" xfId="5292" xr:uid="{00000000-0005-0000-0000-00002D150000}"/>
    <cellStyle name="Note 7 5_Exh G" xfId="3684" xr:uid="{00000000-0005-0000-0000-00002E150000}"/>
    <cellStyle name="Note 7 6" xfId="4413" xr:uid="{00000000-0005-0000-0000-00002F150000}"/>
    <cellStyle name="Note 7_Exh G" xfId="3675" xr:uid="{00000000-0005-0000-0000-000030150000}"/>
    <cellStyle name="Note 8" xfId="740" xr:uid="{00000000-0005-0000-0000-000031150000}"/>
    <cellStyle name="Note 8 2" xfId="741" xr:uid="{00000000-0005-0000-0000-000032150000}"/>
    <cellStyle name="Note 8 2 2" xfId="742" xr:uid="{00000000-0005-0000-0000-000033150000}"/>
    <cellStyle name="Note 8 2 2 2" xfId="1769" xr:uid="{00000000-0005-0000-0000-000034150000}"/>
    <cellStyle name="Note 8 2 2 2 2" xfId="5298" xr:uid="{00000000-0005-0000-0000-000035150000}"/>
    <cellStyle name="Note 8 2 2 2_Exh G" xfId="3688" xr:uid="{00000000-0005-0000-0000-000036150000}"/>
    <cellStyle name="Note 8 2 2 3" xfId="4419" xr:uid="{00000000-0005-0000-0000-000037150000}"/>
    <cellStyle name="Note 8 2 2_Exh G" xfId="3687" xr:uid="{00000000-0005-0000-0000-000038150000}"/>
    <cellStyle name="Note 8 2 3" xfId="1768" xr:uid="{00000000-0005-0000-0000-000039150000}"/>
    <cellStyle name="Note 8 2 3 2" xfId="5297" xr:uid="{00000000-0005-0000-0000-00003A150000}"/>
    <cellStyle name="Note 8 2 3_Exh G" xfId="3689" xr:uid="{00000000-0005-0000-0000-00003B150000}"/>
    <cellStyle name="Note 8 2 4" xfId="4418" xr:uid="{00000000-0005-0000-0000-00003C150000}"/>
    <cellStyle name="Note 8 2_Exh G" xfId="3686" xr:uid="{00000000-0005-0000-0000-00003D150000}"/>
    <cellStyle name="Note 8 3" xfId="743" xr:uid="{00000000-0005-0000-0000-00003E150000}"/>
    <cellStyle name="Note 8 3 2" xfId="1770" xr:uid="{00000000-0005-0000-0000-00003F150000}"/>
    <cellStyle name="Note 8 3 2 2" xfId="5299" xr:uid="{00000000-0005-0000-0000-000040150000}"/>
    <cellStyle name="Note 8 3 2_Exh G" xfId="3691" xr:uid="{00000000-0005-0000-0000-000041150000}"/>
    <cellStyle name="Note 8 3 3" xfId="4420" xr:uid="{00000000-0005-0000-0000-000042150000}"/>
    <cellStyle name="Note 8 3_Exh G" xfId="3690" xr:uid="{00000000-0005-0000-0000-000043150000}"/>
    <cellStyle name="Note 8 4" xfId="1048" xr:uid="{00000000-0005-0000-0000-000044150000}"/>
    <cellStyle name="Note 8 4 2" xfId="1947" xr:uid="{00000000-0005-0000-0000-000045150000}"/>
    <cellStyle name="Note 8 4 2 2" xfId="5464" xr:uid="{00000000-0005-0000-0000-000046150000}"/>
    <cellStyle name="Note 8 4 2_Exh G" xfId="3693" xr:uid="{00000000-0005-0000-0000-000047150000}"/>
    <cellStyle name="Note 8 4 3" xfId="4585" xr:uid="{00000000-0005-0000-0000-000048150000}"/>
    <cellStyle name="Note 8 4_Exh G" xfId="3692" xr:uid="{00000000-0005-0000-0000-000049150000}"/>
    <cellStyle name="Note 8 5" xfId="1767" xr:uid="{00000000-0005-0000-0000-00004A150000}"/>
    <cellStyle name="Note 8 5 2" xfId="5296" xr:uid="{00000000-0005-0000-0000-00004B150000}"/>
    <cellStyle name="Note 8 5_Exh G" xfId="3694" xr:uid="{00000000-0005-0000-0000-00004C150000}"/>
    <cellStyle name="Note 8 6" xfId="4417" xr:uid="{00000000-0005-0000-0000-00004D150000}"/>
    <cellStyle name="Note 8_Exh G" xfId="3685" xr:uid="{00000000-0005-0000-0000-00004E150000}"/>
    <cellStyle name="Note 9" xfId="744" xr:uid="{00000000-0005-0000-0000-00004F150000}"/>
    <cellStyle name="Note 9 2" xfId="745" xr:uid="{00000000-0005-0000-0000-000050150000}"/>
    <cellStyle name="Note 9 2 2" xfId="746" xr:uid="{00000000-0005-0000-0000-000051150000}"/>
    <cellStyle name="Note 9 2 2 2" xfId="1773" xr:uid="{00000000-0005-0000-0000-000052150000}"/>
    <cellStyle name="Note 9 2 2 2 2" xfId="5302" xr:uid="{00000000-0005-0000-0000-000053150000}"/>
    <cellStyle name="Note 9 2 2 2_Exh G" xfId="3698" xr:uid="{00000000-0005-0000-0000-000054150000}"/>
    <cellStyle name="Note 9 2 2 3" xfId="4423" xr:uid="{00000000-0005-0000-0000-000055150000}"/>
    <cellStyle name="Note 9 2 2_Exh G" xfId="3697" xr:uid="{00000000-0005-0000-0000-000056150000}"/>
    <cellStyle name="Note 9 2 3" xfId="1772" xr:uid="{00000000-0005-0000-0000-000057150000}"/>
    <cellStyle name="Note 9 2 3 2" xfId="5301" xr:uid="{00000000-0005-0000-0000-000058150000}"/>
    <cellStyle name="Note 9 2 3_Exh G" xfId="3699" xr:uid="{00000000-0005-0000-0000-000059150000}"/>
    <cellStyle name="Note 9 2 4" xfId="4422" xr:uid="{00000000-0005-0000-0000-00005A150000}"/>
    <cellStyle name="Note 9 2_Exh G" xfId="3696" xr:uid="{00000000-0005-0000-0000-00005B150000}"/>
    <cellStyle name="Note 9 3" xfId="747" xr:uid="{00000000-0005-0000-0000-00005C150000}"/>
    <cellStyle name="Note 9 3 2" xfId="1774" xr:uid="{00000000-0005-0000-0000-00005D150000}"/>
    <cellStyle name="Note 9 3 2 2" xfId="5303" xr:uid="{00000000-0005-0000-0000-00005E150000}"/>
    <cellStyle name="Note 9 3 2_Exh G" xfId="3701" xr:uid="{00000000-0005-0000-0000-00005F150000}"/>
    <cellStyle name="Note 9 3 3" xfId="4424" xr:uid="{00000000-0005-0000-0000-000060150000}"/>
    <cellStyle name="Note 9 3_Exh G" xfId="3700" xr:uid="{00000000-0005-0000-0000-000061150000}"/>
    <cellStyle name="Note 9 4" xfId="1049" xr:uid="{00000000-0005-0000-0000-000062150000}"/>
    <cellStyle name="Note 9 4 2" xfId="1948" xr:uid="{00000000-0005-0000-0000-000063150000}"/>
    <cellStyle name="Note 9 4 2 2" xfId="5465" xr:uid="{00000000-0005-0000-0000-000064150000}"/>
    <cellStyle name="Note 9 4 2_Exh G" xfId="3703" xr:uid="{00000000-0005-0000-0000-000065150000}"/>
    <cellStyle name="Note 9 4 3" xfId="4586" xr:uid="{00000000-0005-0000-0000-000066150000}"/>
    <cellStyle name="Note 9 4_Exh G" xfId="3702" xr:uid="{00000000-0005-0000-0000-000067150000}"/>
    <cellStyle name="Note 9 5" xfId="1771" xr:uid="{00000000-0005-0000-0000-000068150000}"/>
    <cellStyle name="Note 9 5 2" xfId="5300" xr:uid="{00000000-0005-0000-0000-000069150000}"/>
    <cellStyle name="Note 9 5_Exh G" xfId="3704" xr:uid="{00000000-0005-0000-0000-00006A150000}"/>
    <cellStyle name="Note 9 6" xfId="4421" xr:uid="{00000000-0005-0000-0000-00006B150000}"/>
    <cellStyle name="Note 9_Exh G" xfId="3695" xr:uid="{00000000-0005-0000-0000-00006C150000}"/>
    <cellStyle name="Output 2" xfId="825" xr:uid="{00000000-0005-0000-0000-00006D150000}"/>
    <cellStyle name="Output 3" xfId="826" xr:uid="{00000000-0005-0000-0000-00006E150000}"/>
    <cellStyle name="Output 4" xfId="827" xr:uid="{00000000-0005-0000-0000-00006F150000}"/>
    <cellStyle name="Output Amounts" xfId="1" xr:uid="{00000000-0005-0000-0000-000070150000}"/>
    <cellStyle name="Output Column Headings" xfId="9" xr:uid="{00000000-0005-0000-0000-000071150000}"/>
    <cellStyle name="Output Line Items" xfId="10" xr:uid="{00000000-0005-0000-0000-000072150000}"/>
    <cellStyle name="Output Line Items 2" xfId="3707" xr:uid="{00000000-0005-0000-0000-000073150000}"/>
    <cellStyle name="Output Line Items 2 2" xfId="5474" xr:uid="{00000000-0005-0000-0000-000074150000}"/>
    <cellStyle name="Output Line Items_Exh G" xfId="3705" xr:uid="{00000000-0005-0000-0000-000075150000}"/>
    <cellStyle name="Output Report Heading" xfId="11" xr:uid="{00000000-0005-0000-0000-000076150000}"/>
    <cellStyle name="Output Report Title" xfId="12" xr:uid="{00000000-0005-0000-0000-000077150000}"/>
    <cellStyle name="Percent 2" xfId="8" xr:uid="{00000000-0005-0000-0000-000078150000}"/>
    <cellStyle name="Percent 2 2" xfId="1057" xr:uid="{00000000-0005-0000-0000-000079150000}"/>
    <cellStyle name="Percent 3" xfId="1052" xr:uid="{00000000-0005-0000-0000-00007A150000}"/>
    <cellStyle name="Title 2" xfId="828" xr:uid="{00000000-0005-0000-0000-00007B150000}"/>
    <cellStyle name="Title 3" xfId="829" xr:uid="{00000000-0005-0000-0000-00007C150000}"/>
    <cellStyle name="Title 4" xfId="830" xr:uid="{00000000-0005-0000-0000-00007D150000}"/>
    <cellStyle name="Total 2" xfId="831" xr:uid="{00000000-0005-0000-0000-00007E150000}"/>
    <cellStyle name="Total 3" xfId="832" xr:uid="{00000000-0005-0000-0000-00007F150000}"/>
    <cellStyle name="Total 4" xfId="833" xr:uid="{00000000-0005-0000-0000-000080150000}"/>
    <cellStyle name="Warning Text 2" xfId="834" xr:uid="{00000000-0005-0000-0000-000081150000}"/>
    <cellStyle name="Warning Text 3" xfId="835" xr:uid="{00000000-0005-0000-0000-000082150000}"/>
    <cellStyle name="Warning Text 4" xfId="836" xr:uid="{00000000-0005-0000-0000-000083150000}"/>
  </cellStyles>
  <dxfs count="0"/>
  <tableStyles count="0" defaultTableStyle="TableStyleMedium9" defaultPivotStyle="PivotStyleLight16"/>
  <colors>
    <mruColors>
      <color rgb="FFFFFFCC"/>
      <color rgb="FFCCFFCC"/>
      <color rgb="FFFF33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21</xdr:row>
      <xdr:rowOff>0</xdr:rowOff>
    </xdr:from>
    <xdr:to>
      <xdr:col>8</xdr:col>
      <xdr:colOff>525779</xdr:colOff>
      <xdr:row>31</xdr:row>
      <xdr:rowOff>0</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27).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14</xdr:row>
      <xdr:rowOff>91440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175260" y="845821"/>
          <a:ext cx="4194810" cy="153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Accounting and reporting of financial activity on a cash basis results in the recording of receipts at the time money or checks are deposited in the State Treasury and the recording of disbursements at the time a check is drawn, regardless of the fiscal period to which the receipts or disbursements relate.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and other revenues, reimbursement of advances, Federal grants and transfers from other State Funds.</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departments or agencies of the primary government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0</xdr:colOff>
      <xdr:row>39</xdr:row>
      <xdr:rowOff>123825</xdr:rowOff>
    </xdr:from>
    <xdr:to>
      <xdr:col>17</xdr:col>
      <xdr:colOff>541655</xdr:colOff>
      <xdr:row>42</xdr:row>
      <xdr:rowOff>114300</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4638675" y="6229350"/>
          <a:ext cx="407543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9</xdr:col>
      <xdr:colOff>368300</xdr:colOff>
      <xdr:row>33</xdr:row>
      <xdr:rowOff>12065</xdr:rowOff>
    </xdr:from>
    <xdr:to>
      <xdr:col>17</xdr:col>
      <xdr:colOff>554355</xdr:colOff>
      <xdr:row>39</xdr:row>
      <xdr:rowOff>44450</xdr:rowOff>
    </xdr:to>
    <xdr:sp macro="" textlink="">
      <xdr:nvSpPr>
        <xdr:cNvPr id="12" name="TextBox 11">
          <a:extLst>
            <a:ext uri="{FF2B5EF4-FFF2-40B4-BE49-F238E27FC236}">
              <a16:creationId xmlns:a16="http://schemas.microsoft.com/office/drawing/2014/main" id="{00000000-0008-0000-0D00-00000C000000}"/>
            </a:ext>
          </a:extLst>
        </xdr:cNvPr>
        <xdr:cNvSpPr txBox="1"/>
      </xdr:nvSpPr>
      <xdr:spPr>
        <a:xfrm>
          <a:off x="4635500" y="5241290"/>
          <a:ext cx="4091305" cy="908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Trust</a:t>
          </a:r>
          <a:r>
            <a:rPr lang="en-US" sz="900" i="0" u="none" baseline="0">
              <a:latin typeface="Arial" pitchFamily="34" charset="0"/>
            </a:rPr>
            <a:t> - to account for the cash basis results of operations for the administrative portion of the State's Common Retirement Fund and to fund the future costs of the Retiree Health Benefit Fund.  The results do not reflect investment activity, balances, or other assets available to the Common Retirement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9</xdr:col>
      <xdr:colOff>388620</xdr:colOff>
      <xdr:row>43</xdr:row>
      <xdr:rowOff>106680</xdr:rowOff>
    </xdr:from>
    <xdr:to>
      <xdr:col>17</xdr:col>
      <xdr:colOff>581025</xdr:colOff>
      <xdr:row>46</xdr:row>
      <xdr:rowOff>131445</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a:xfrm>
          <a:off x="4827270" y="6974205"/>
          <a:ext cx="4250055" cy="481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a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a:extLst>
            <a:ext uri="{FF2B5EF4-FFF2-40B4-BE49-F238E27FC236}">
              <a16:creationId xmlns:a16="http://schemas.microsoft.com/office/drawing/2014/main" id="{00000000-0008-0000-0D00-00000E000000}"/>
            </a:ext>
          </a:extLst>
        </xdr:cNvPr>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a:extLst>
            <a:ext uri="{FF2B5EF4-FFF2-40B4-BE49-F238E27FC236}">
              <a16:creationId xmlns:a16="http://schemas.microsoft.com/office/drawing/2014/main" id="{00000000-0008-0000-0D00-00000F000000}"/>
            </a:ext>
          </a:extLst>
        </xdr:cNvPr>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this category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a:extLst>
            <a:ext uri="{FF2B5EF4-FFF2-40B4-BE49-F238E27FC236}">
              <a16:creationId xmlns:a16="http://schemas.microsoft.com/office/drawing/2014/main" id="{00000000-0008-0000-0D00-000010000000}"/>
            </a:ext>
          </a:extLst>
        </xdr:cNvPr>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this category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a:extLst>
            <a:ext uri="{FF2B5EF4-FFF2-40B4-BE49-F238E27FC236}">
              <a16:creationId xmlns:a16="http://schemas.microsoft.com/office/drawing/2014/main" id="{00000000-0008-0000-0D00-000011000000}"/>
            </a:ext>
          </a:extLst>
        </xdr:cNvPr>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this category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a:extLst>
            <a:ext uri="{FF2B5EF4-FFF2-40B4-BE49-F238E27FC236}">
              <a16:creationId xmlns:a16="http://schemas.microsoft.com/office/drawing/2014/main" id="{00000000-0008-0000-0D00-000012000000}"/>
            </a:ext>
          </a:extLst>
        </xdr:cNvPr>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this category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14 and 18).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this category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this category includes proceeds from the sale of general obligation bonds.  Schedule 14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a:extLst>
            <a:ext uri="{FF2B5EF4-FFF2-40B4-BE49-F238E27FC236}">
              <a16:creationId xmlns:a16="http://schemas.microsoft.com/office/drawing/2014/main" id="{00000000-0008-0000-0D00-000015000000}"/>
            </a:ext>
          </a:extLst>
        </xdr:cNvPr>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38</xdr:col>
      <xdr:colOff>149226</xdr:colOff>
      <xdr:row>16</xdr:row>
      <xdr:rowOff>95250</xdr:rowOff>
    </xdr:from>
    <xdr:to>
      <xdr:col>46</xdr:col>
      <xdr:colOff>492507</xdr:colOff>
      <xdr:row>21</xdr:row>
      <xdr:rowOff>28575</xdr:rowOff>
    </xdr:to>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21780501" y="2743200"/>
          <a:ext cx="5686806"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a:t>
          </a:r>
          <a:r>
            <a:rPr lang="en-US" sz="900" baseline="0">
              <a:latin typeface="Arial" pitchFamily="34" charset="0"/>
              <a:cs typeface="Arial" pitchFamily="34" charset="0"/>
            </a:rPr>
            <a:t> to amounts listed in the prior table,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Debt Service Fund ($14.4m), and the State University Income Fund ($314.5m).</a:t>
          </a:r>
        </a:p>
      </xdr:txBody>
    </xdr:sp>
    <xdr:clientData/>
  </xdr:twoCellAnchor>
  <xdr:twoCellAnchor>
    <xdr:from>
      <xdr:col>39</xdr:col>
      <xdr:colOff>0</xdr:colOff>
      <xdr:row>22</xdr:row>
      <xdr:rowOff>57150</xdr:rowOff>
    </xdr:from>
    <xdr:to>
      <xdr:col>46</xdr:col>
      <xdr:colOff>516255</xdr:colOff>
      <xdr:row>28</xdr:row>
      <xdr:rowOff>123825</xdr:rowOff>
    </xdr:to>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21812250" y="3457575"/>
          <a:ext cx="567880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solidFill>
                <a:schemeClr val="dk1"/>
              </a:solidFill>
              <a:effectLst/>
              <a:latin typeface="Arial" panose="020B0604020202020204" pitchFamily="34" charset="0"/>
              <a:ea typeface="+mn-ea"/>
              <a:cs typeface="Arial" panose="020B0604020202020204" pitchFamily="34" charset="0"/>
            </a:rPr>
            <a:t>The </a:t>
          </a:r>
          <a:r>
            <a:rPr lang="en-US" sz="900" u="sng">
              <a:solidFill>
                <a:schemeClr val="dk1"/>
              </a:solidFill>
              <a:effectLst/>
              <a:latin typeface="Arial" panose="020B0604020202020204" pitchFamily="34" charset="0"/>
              <a:ea typeface="+mn-ea"/>
              <a:cs typeface="Arial" panose="020B0604020202020204" pitchFamily="34" charset="0"/>
            </a:rPr>
            <a:t>Special Revenue Funds, Transfers</a:t>
          </a:r>
          <a:r>
            <a:rPr lang="en-US" sz="900" u="sng" baseline="0">
              <a:solidFill>
                <a:schemeClr val="dk1"/>
              </a:solidFill>
              <a:effectLst/>
              <a:latin typeface="Arial" panose="020B0604020202020204" pitchFamily="34" charset="0"/>
              <a:ea typeface="+mn-ea"/>
              <a:cs typeface="Arial" panose="020B0604020202020204" pitchFamily="34" charset="0"/>
            </a:rPr>
            <a:t> to Other Funds</a:t>
          </a:r>
          <a:r>
            <a:rPr lang="en-US" sz="900" baseline="0">
              <a:solidFill>
                <a:schemeClr val="dk1"/>
              </a:solidFill>
              <a:effectLst/>
              <a:latin typeface="Arial" panose="020B0604020202020204" pitchFamily="34" charset="0"/>
              <a:ea typeface="+mn-ea"/>
              <a:cs typeface="Arial" panose="020B0604020202020204" pitchFamily="34" charset="0"/>
            </a:rPr>
            <a:t> include transfers to Mental Health Services Fund and Department of Health Income Fund ($1,290.7m) representing the federal share of Medicaid payments for patients residing in State-operated Health and Mental Hygiene facilities, SUNY Capital Projects Fund ($41.7m), State Capital Projects Fund ($218.9m)  and All Other Capital Projects ($152.3m).</a:t>
          </a:r>
          <a:endParaRPr lang="en-US" sz="900">
            <a:latin typeface="Arial" pitchFamily="34" charset="0"/>
            <a:cs typeface="Arial" pitchFamily="34" charset="0"/>
          </a:endParaRPr>
        </a:p>
      </xdr:txBody>
    </xdr:sp>
    <xdr:clientData/>
  </xdr:twoCellAnchor>
  <xdr:twoCellAnchor>
    <xdr:from>
      <xdr:col>39</xdr:col>
      <xdr:colOff>47625</xdr:colOff>
      <xdr:row>29</xdr:row>
      <xdr:rowOff>158750</xdr:rowOff>
    </xdr:from>
    <xdr:to>
      <xdr:col>46</xdr:col>
      <xdr:colOff>571500</xdr:colOff>
      <xdr:row>31</xdr:row>
      <xdr:rowOff>149225</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21859875" y="4692650"/>
          <a:ext cx="56864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48</xdr:col>
      <xdr:colOff>7408</xdr:colOff>
      <xdr:row>14</xdr:row>
      <xdr:rowOff>31115</xdr:rowOff>
    </xdr:from>
    <xdr:to>
      <xdr:col>55</xdr:col>
      <xdr:colOff>583988</xdr:colOff>
      <xdr:row>16</xdr:row>
      <xdr:rowOff>36830</xdr:rowOff>
    </xdr:to>
    <xdr:sp macro="" textlink="">
      <xdr:nvSpPr>
        <xdr:cNvPr id="27" name="TextBox 26">
          <a:extLst>
            <a:ext uri="{FF2B5EF4-FFF2-40B4-BE49-F238E27FC236}">
              <a16:creationId xmlns:a16="http://schemas.microsoft.com/office/drawing/2014/main" id="{00000000-0008-0000-0D00-00001B000000}"/>
            </a:ext>
          </a:extLst>
        </xdr:cNvPr>
        <xdr:cNvSpPr txBox="1"/>
      </xdr:nvSpPr>
      <xdr:spPr>
        <a:xfrm>
          <a:off x="28134733" y="3279140"/>
          <a:ext cx="591058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9524</xdr:colOff>
      <xdr:row>27</xdr:row>
      <xdr:rowOff>23495</xdr:rowOff>
    </xdr:from>
    <xdr:to>
      <xdr:col>55</xdr:col>
      <xdr:colOff>554354</xdr:colOff>
      <xdr:row>32</xdr:row>
      <xdr:rowOff>32385</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27327224" y="5281295"/>
          <a:ext cx="5718810" cy="74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($120.8m). </a:t>
          </a:r>
          <a:endParaRPr lang="en-US" sz="900" b="1" baseline="0">
            <a:latin typeface="Arial" pitchFamily="34" charset="0"/>
            <a:cs typeface="Arial" pitchFamily="34" charset="0"/>
          </a:endParaRPr>
        </a:p>
      </xdr:txBody>
    </xdr:sp>
    <xdr:clientData/>
  </xdr:twoCellAnchor>
  <xdr:twoCellAnchor>
    <xdr:from>
      <xdr:col>47</xdr:col>
      <xdr:colOff>361950</xdr:colOff>
      <xdr:row>32</xdr:row>
      <xdr:rowOff>111125</xdr:rowOff>
    </xdr:from>
    <xdr:to>
      <xdr:col>55</xdr:col>
      <xdr:colOff>532130</xdr:colOff>
      <xdr:row>34</xdr:row>
      <xdr:rowOff>95250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28098750" y="5283200"/>
          <a:ext cx="5894705" cy="288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28575</xdr:colOff>
      <xdr:row>42</xdr:row>
      <xdr:rowOff>19050</xdr:rowOff>
    </xdr:from>
    <xdr:to>
      <xdr:col>55</xdr:col>
      <xdr:colOff>582930</xdr:colOff>
      <xdr:row>44</xdr:row>
      <xdr:rowOff>54610</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28155900" y="6734175"/>
          <a:ext cx="5888355" cy="340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Capital Projects Funds transfers are transfers to the General Debt Service Fund -</a:t>
          </a:r>
          <a:r>
            <a:rPr lang="en-US" sz="900" baseline="0">
              <a:latin typeface="Arial" pitchFamily="34" charset="0"/>
              <a:cs typeface="Arial" pitchFamily="34" charset="0"/>
            </a:rPr>
            <a:t> Lease Purchase</a:t>
          </a:r>
          <a:r>
            <a:rPr lang="en-US" sz="900">
              <a:latin typeface="Arial" pitchFamily="34" charset="0"/>
              <a:cs typeface="Arial" pitchFamily="34" charset="0"/>
            </a:rPr>
            <a:t> ($39.7m)</a:t>
          </a:r>
          <a:r>
            <a:rPr lang="en-US" sz="900" baseline="0">
              <a:latin typeface="Arial" pitchFamily="34" charset="0"/>
              <a:cs typeface="Arial" pitchFamily="34" charset="0"/>
            </a:rPr>
            <a:t>.</a:t>
          </a:r>
          <a:endParaRPr lang="en-US" sz="900">
            <a:latin typeface="Arial" pitchFamily="34" charset="0"/>
            <a:cs typeface="Arial" pitchFamily="34" charset="0"/>
          </a:endParaRPr>
        </a:p>
      </xdr:txBody>
    </xdr:sp>
    <xdr:clientData/>
  </xdr:twoCellAnchor>
  <xdr:twoCellAnchor>
    <xdr:from>
      <xdr:col>58</xdr:col>
      <xdr:colOff>6350</xdr:colOff>
      <xdr:row>15</xdr:row>
      <xdr:rowOff>95250</xdr:rowOff>
    </xdr:from>
    <xdr:to>
      <xdr:col>65</xdr:col>
      <xdr:colOff>732155</xdr:colOff>
      <xdr:row>19</xdr:row>
      <xdr:rowOff>130175</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34420175" y="2590800"/>
          <a:ext cx="5888355" cy="64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2023.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58</xdr:col>
      <xdr:colOff>9525</xdr:colOff>
      <xdr:row>30</xdr:row>
      <xdr:rowOff>123825</xdr:rowOff>
    </xdr:from>
    <xdr:to>
      <xdr:col>65</xdr:col>
      <xdr:colOff>582930</xdr:colOff>
      <xdr:row>35</xdr:row>
      <xdr:rowOff>139700</xdr:rowOff>
    </xdr:to>
    <xdr:sp macro="" textlink="">
      <xdr:nvSpPr>
        <xdr:cNvPr id="35" name="TextBox 34">
          <a:extLst>
            <a:ext uri="{FF2B5EF4-FFF2-40B4-BE49-F238E27FC236}">
              <a16:creationId xmlns:a16="http://schemas.microsoft.com/office/drawing/2014/main" id="{00000000-0008-0000-0D00-000023000000}"/>
            </a:ext>
          </a:extLst>
        </xdr:cNvPr>
        <xdr:cNvSpPr txBox="1"/>
      </xdr:nvSpPr>
      <xdr:spPr>
        <a:xfrm>
          <a:off x="34423350" y="4991100"/>
          <a:ext cx="5735955"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Senate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a:extLst>
            <a:ext uri="{FF2B5EF4-FFF2-40B4-BE49-F238E27FC236}">
              <a16:creationId xmlns:a16="http://schemas.microsoft.com/office/drawing/2014/main" id="{00000000-0008-0000-0D00-000026000000}"/>
            </a:ext>
          </a:extLst>
        </xdr:cNvPr>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2023 and March 31, 2022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a:extLst>
            <a:ext uri="{FF2B5EF4-FFF2-40B4-BE49-F238E27FC236}">
              <a16:creationId xmlns:a16="http://schemas.microsoft.com/office/drawing/2014/main" id="{00000000-0008-0000-0D00-000029000000}"/>
            </a:ext>
          </a:extLst>
        </xdr:cNvPr>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comprise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57</xdr:col>
      <xdr:colOff>161925</xdr:colOff>
      <xdr:row>5</xdr:row>
      <xdr:rowOff>130810</xdr:rowOff>
    </xdr:from>
    <xdr:to>
      <xdr:col>65</xdr:col>
      <xdr:colOff>706755</xdr:colOff>
      <xdr:row>9</xdr:row>
      <xdr:rowOff>64769</xdr:rowOff>
    </xdr:to>
    <xdr:sp macro="" textlink="">
      <xdr:nvSpPr>
        <xdr:cNvPr id="42" name="TextBox 41">
          <a:extLst>
            <a:ext uri="{FF2B5EF4-FFF2-40B4-BE49-F238E27FC236}">
              <a16:creationId xmlns:a16="http://schemas.microsoft.com/office/drawing/2014/main" id="{00000000-0008-0000-0D00-00002A000000}"/>
            </a:ext>
          </a:extLst>
        </xdr:cNvPr>
        <xdr:cNvSpPr txBox="1"/>
      </xdr:nvSpPr>
      <xdr:spPr>
        <a:xfrm>
          <a:off x="34394775" y="997585"/>
          <a:ext cx="5888355" cy="610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a:extLst>
            <a:ext uri="{FF2B5EF4-FFF2-40B4-BE49-F238E27FC236}">
              <a16:creationId xmlns:a16="http://schemas.microsoft.com/office/drawing/2014/main" id="{00000000-0008-0000-0D00-00002B000000}"/>
            </a:ext>
          </a:extLst>
        </xdr:cNvPr>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solidFill>
                <a:schemeClr val="dk1"/>
              </a:solidFill>
              <a:effectLst/>
              <a:latin typeface="Arial" panose="020B0604020202020204" pitchFamily="34" charset="0"/>
              <a:ea typeface="+mn-ea"/>
              <a:cs typeface="Arial" panose="020B0604020202020204" pitchFamily="34" charset="0"/>
            </a:rPr>
            <a:t>A portion of Persona</a:t>
          </a:r>
          <a:r>
            <a:rPr lang="en-US" sz="900" baseline="0">
              <a:solidFill>
                <a:schemeClr val="dk1"/>
              </a:solidFill>
              <a:effectLst/>
              <a:latin typeface="Arial" panose="020B0604020202020204" pitchFamily="34" charset="0"/>
              <a:ea typeface="+mn-ea"/>
              <a:cs typeface="Arial" panose="020B0604020202020204" pitchFamily="34" charset="0"/>
            </a:rPr>
            <a:t>l Income Tax receipts is transferred to the State Special Revenue - School Tax Relief (STAR) Fund and used to reimburse school districts for the STAR property tax exemptions for homeowners.  School Tax Relief payments were $1,781.2m as of March 31, 2023.</a:t>
          </a:r>
          <a:endParaRPr lang="en-US" sz="900">
            <a:effectLst/>
            <a:latin typeface="Arial" panose="020B0604020202020204" pitchFamily="34" charset="0"/>
            <a:cs typeface="Arial" panose="020B0604020202020204" pitchFamily="34" charset="0"/>
          </a:endParaRPr>
        </a:p>
      </xdr:txBody>
    </xdr:sp>
    <xdr:clientData/>
  </xdr:twoCellAnchor>
  <xdr:twoCellAnchor>
    <xdr:from>
      <xdr:col>86</xdr:col>
      <xdr:colOff>9525</xdr:colOff>
      <xdr:row>5</xdr:row>
      <xdr:rowOff>133350</xdr:rowOff>
    </xdr:from>
    <xdr:to>
      <xdr:col>92</xdr:col>
      <xdr:colOff>914400</xdr:colOff>
      <xdr:row>9</xdr:row>
      <xdr:rowOff>66675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3559075" y="971550"/>
          <a:ext cx="52482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Since</a:t>
          </a:r>
          <a:r>
            <a:rPr lang="en-US" sz="900" baseline="0">
              <a:latin typeface="Arial" panose="020B0604020202020204" pitchFamily="34" charset="0"/>
              <a:cs typeface="Arial" panose="020B0604020202020204" pitchFamily="34" charset="0"/>
            </a:rPr>
            <a:t> fiscal year 2015, the State has received a significant amount of Extraordinary Monetary Settlements related to violations of State laws by major financial institutions and other entities.  The Refund Reserve Account balance includes Extraordinary Monetary Settlements the State has received.  The Refund Reserve Account is reported in Exhibit A-1</a:t>
          </a:r>
          <a:endParaRPr lang="en-US" sz="900">
            <a:latin typeface="Arial" panose="020B0604020202020204" pitchFamily="34" charset="0"/>
            <a:cs typeface="Arial" panose="020B0604020202020204" pitchFamily="34" charset="0"/>
          </a:endParaRPr>
        </a:p>
      </xdr:txBody>
    </xdr:sp>
    <xdr:clientData/>
  </xdr:twoCellAnchor>
  <xdr:twoCellAnchor>
    <xdr:from>
      <xdr:col>86</xdr:col>
      <xdr:colOff>19050</xdr:colOff>
      <xdr:row>11</xdr:row>
      <xdr:rowOff>66675</xdr:rowOff>
    </xdr:from>
    <xdr:to>
      <xdr:col>92</xdr:col>
      <xdr:colOff>996950</xdr:colOff>
      <xdr:row>20</xdr:row>
      <xdr:rowOff>69850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1409600" y="1920875"/>
          <a:ext cx="5143500" cy="135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In fiscal year 2018, bonds secured by annual payments from tobacco</a:t>
          </a:r>
          <a:r>
            <a:rPr lang="en-US" sz="900" baseline="0">
              <a:latin typeface="Arial" panose="020B0604020202020204" pitchFamily="34" charset="0"/>
              <a:cs typeface="Arial" panose="020B0604020202020204" pitchFamily="34" charset="0"/>
            </a:rPr>
            <a:t> manufacturers under the Master Settlement Agreement (MSA) were retired, with no remaining debt service requirements to be paid on these bonds.   Legislation (Chapter 59, Laws of 2017) included in the fiscal year 2018 Enacted Budget directed these payments in certain instances be used to help defray costs of the State's takeover of certain Medicaid costs from counties and New York City.  In fiscal year 2023, payments of $362.0m received under the Master Settlement Agreement were deposited to the Medicaid Management Information System Escrow Fund and used to offset, without appropriation, the non-Federal share of Medicaid pursuant to the 2018 Enacted Budget.  </a:t>
          </a:r>
          <a:endParaRPr lang="en-US" sz="900">
            <a:latin typeface="Arial" panose="020B0604020202020204" pitchFamily="34" charset="0"/>
            <a:cs typeface="Arial" panose="020B0604020202020204" pitchFamily="34" charset="0"/>
          </a:endParaRPr>
        </a:p>
      </xdr:txBody>
    </xdr:sp>
    <xdr:clientData/>
  </xdr:twoCellAnchor>
  <xdr:twoCellAnchor>
    <xdr:from>
      <xdr:col>85</xdr:col>
      <xdr:colOff>304800</xdr:colOff>
      <xdr:row>22</xdr:row>
      <xdr:rowOff>7620</xdr:rowOff>
    </xdr:from>
    <xdr:to>
      <xdr:col>92</xdr:col>
      <xdr:colOff>1021080</xdr:colOff>
      <xdr:row>24</xdr:row>
      <xdr:rowOff>121920</xdr:rowOff>
    </xdr:to>
    <xdr:sp macro="" textlink="">
      <xdr:nvSpPr>
        <xdr:cNvPr id="32" name="TextBox 31">
          <a:extLst>
            <a:ext uri="{FF2B5EF4-FFF2-40B4-BE49-F238E27FC236}">
              <a16:creationId xmlns:a16="http://schemas.microsoft.com/office/drawing/2014/main" id="{26C86E67-B07E-4B4E-846B-280785511B3A}"/>
            </a:ext>
          </a:extLst>
        </xdr:cNvPr>
        <xdr:cNvSpPr txBox="1"/>
      </xdr:nvSpPr>
      <xdr:spPr>
        <a:xfrm>
          <a:off x="51892200" y="3627120"/>
          <a:ext cx="5303520"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900" b="0" i="0">
              <a:solidFill>
                <a:schemeClr val="dk1"/>
              </a:solidFill>
              <a:effectLst/>
              <a:latin typeface="Arial" panose="020B0604020202020204" pitchFamily="34" charset="0"/>
              <a:ea typeface="+mn-ea"/>
              <a:cs typeface="Arial" panose="020B0604020202020204" pitchFamily="34" charset="0"/>
            </a:rPr>
            <a:t>On March 31, 2023, $2,350.0m was transferred to the General Fund from the State and Local Fiscal Recovery Funds (SLFRF). </a:t>
          </a:r>
          <a:r>
            <a:rPr lang="en-US" sz="900">
              <a:solidFill>
                <a:schemeClr val="dk1"/>
              </a:solidFill>
              <a:effectLst/>
              <a:latin typeface="Arial" panose="020B0604020202020204" pitchFamily="34" charset="0"/>
              <a:ea typeface="+mn-ea"/>
              <a:cs typeface="Arial" panose="020B0604020202020204" pitchFamily="34" charset="0"/>
            </a:rPr>
            <a:t> </a:t>
          </a:r>
          <a:endParaRPr lang="en-US" sz="900">
            <a:effectLst/>
            <a:latin typeface="Arial" panose="020B0604020202020204" pitchFamily="34" charset="0"/>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tabSelected="1" workbookViewId="0"/>
  </sheetViews>
  <sheetFormatPr defaultColWidth="9.88671875" defaultRowHeight="12.75"/>
  <cols>
    <col min="1" max="1" width="10" style="225" customWidth="1"/>
    <col min="2" max="2" width="20.5546875" style="225" customWidth="1"/>
    <col min="3" max="3" width="2.88671875" style="225" customWidth="1"/>
    <col min="4" max="4" width="18.88671875" style="225" customWidth="1"/>
    <col min="5" max="7" width="9.88671875" style="225" customWidth="1"/>
    <col min="8" max="8" width="15.88671875" style="225" customWidth="1"/>
    <col min="9" max="9" width="12" style="225" customWidth="1"/>
    <col min="10" max="10" width="6.88671875" style="225" customWidth="1"/>
    <col min="11" max="11" width="13.88671875" style="225" customWidth="1"/>
    <col min="12" max="256" width="9.88671875" style="225"/>
    <col min="257" max="257" width="10" style="225" customWidth="1"/>
    <col min="258" max="258" width="20.5546875" style="225" customWidth="1"/>
    <col min="259" max="259" width="2.88671875" style="225" customWidth="1"/>
    <col min="260" max="260" width="18.88671875" style="225" customWidth="1"/>
    <col min="261" max="263" width="9.88671875" style="225" customWidth="1"/>
    <col min="264" max="264" width="15.88671875" style="225" customWidth="1"/>
    <col min="265" max="265" width="12" style="225" customWidth="1"/>
    <col min="266" max="266" width="6.88671875" style="225" customWidth="1"/>
    <col min="267" max="267" width="13.88671875" style="225" customWidth="1"/>
    <col min="268" max="512" width="9.88671875" style="225"/>
    <col min="513" max="513" width="10" style="225" customWidth="1"/>
    <col min="514" max="514" width="20.5546875" style="225" customWidth="1"/>
    <col min="515" max="515" width="2.88671875" style="225" customWidth="1"/>
    <col min="516" max="516" width="18.88671875" style="225" customWidth="1"/>
    <col min="517" max="519" width="9.88671875" style="225" customWidth="1"/>
    <col min="520" max="520" width="15.88671875" style="225" customWidth="1"/>
    <col min="521" max="521" width="12" style="225" customWidth="1"/>
    <col min="522" max="522" width="6.88671875" style="225" customWidth="1"/>
    <col min="523" max="523" width="13.88671875" style="225" customWidth="1"/>
    <col min="524" max="768" width="9.88671875" style="225"/>
    <col min="769" max="769" width="10" style="225" customWidth="1"/>
    <col min="770" max="770" width="20.5546875" style="225" customWidth="1"/>
    <col min="771" max="771" width="2.88671875" style="225" customWidth="1"/>
    <col min="772" max="772" width="18.88671875" style="225" customWidth="1"/>
    <col min="773" max="775" width="9.88671875" style="225" customWidth="1"/>
    <col min="776" max="776" width="15.88671875" style="225" customWidth="1"/>
    <col min="777" max="777" width="12" style="225" customWidth="1"/>
    <col min="778" max="778" width="6.88671875" style="225" customWidth="1"/>
    <col min="779" max="779" width="13.88671875" style="225" customWidth="1"/>
    <col min="780" max="1024" width="9.88671875" style="225"/>
    <col min="1025" max="1025" width="10" style="225" customWidth="1"/>
    <col min="1026" max="1026" width="20.5546875" style="225" customWidth="1"/>
    <col min="1027" max="1027" width="2.88671875" style="225" customWidth="1"/>
    <col min="1028" max="1028" width="18.88671875" style="225" customWidth="1"/>
    <col min="1029" max="1031" width="9.88671875" style="225" customWidth="1"/>
    <col min="1032" max="1032" width="15.88671875" style="225" customWidth="1"/>
    <col min="1033" max="1033" width="12" style="225" customWidth="1"/>
    <col min="1034" max="1034" width="6.88671875" style="225" customWidth="1"/>
    <col min="1035" max="1035" width="13.88671875" style="225" customWidth="1"/>
    <col min="1036" max="1280" width="9.88671875" style="225"/>
    <col min="1281" max="1281" width="10" style="225" customWidth="1"/>
    <col min="1282" max="1282" width="20.5546875" style="225" customWidth="1"/>
    <col min="1283" max="1283" width="2.88671875" style="225" customWidth="1"/>
    <col min="1284" max="1284" width="18.88671875" style="225" customWidth="1"/>
    <col min="1285" max="1287" width="9.88671875" style="225" customWidth="1"/>
    <col min="1288" max="1288" width="15.88671875" style="225" customWidth="1"/>
    <col min="1289" max="1289" width="12" style="225" customWidth="1"/>
    <col min="1290" max="1290" width="6.88671875" style="225" customWidth="1"/>
    <col min="1291" max="1291" width="13.88671875" style="225" customWidth="1"/>
    <col min="1292" max="1536" width="9.88671875" style="225"/>
    <col min="1537" max="1537" width="10" style="225" customWidth="1"/>
    <col min="1538" max="1538" width="20.5546875" style="225" customWidth="1"/>
    <col min="1539" max="1539" width="2.88671875" style="225" customWidth="1"/>
    <col min="1540" max="1540" width="18.88671875" style="225" customWidth="1"/>
    <col min="1541" max="1543" width="9.88671875" style="225" customWidth="1"/>
    <col min="1544" max="1544" width="15.88671875" style="225" customWidth="1"/>
    <col min="1545" max="1545" width="12" style="225" customWidth="1"/>
    <col min="1546" max="1546" width="6.88671875" style="225" customWidth="1"/>
    <col min="1547" max="1547" width="13.88671875" style="225" customWidth="1"/>
    <col min="1548" max="1792" width="9.88671875" style="225"/>
    <col min="1793" max="1793" width="10" style="225" customWidth="1"/>
    <col min="1794" max="1794" width="20.5546875" style="225" customWidth="1"/>
    <col min="1795" max="1795" width="2.88671875" style="225" customWidth="1"/>
    <col min="1796" max="1796" width="18.88671875" style="225" customWidth="1"/>
    <col min="1797" max="1799" width="9.88671875" style="225" customWidth="1"/>
    <col min="1800" max="1800" width="15.88671875" style="225" customWidth="1"/>
    <col min="1801" max="1801" width="12" style="225" customWidth="1"/>
    <col min="1802" max="1802" width="6.88671875" style="225" customWidth="1"/>
    <col min="1803" max="1803" width="13.88671875" style="225" customWidth="1"/>
    <col min="1804" max="2048" width="9.88671875" style="225"/>
    <col min="2049" max="2049" width="10" style="225" customWidth="1"/>
    <col min="2050" max="2050" width="20.5546875" style="225" customWidth="1"/>
    <col min="2051" max="2051" width="2.88671875" style="225" customWidth="1"/>
    <col min="2052" max="2052" width="18.88671875" style="225" customWidth="1"/>
    <col min="2053" max="2055" width="9.88671875" style="225" customWidth="1"/>
    <col min="2056" max="2056" width="15.88671875" style="225" customWidth="1"/>
    <col min="2057" max="2057" width="12" style="225" customWidth="1"/>
    <col min="2058" max="2058" width="6.88671875" style="225" customWidth="1"/>
    <col min="2059" max="2059" width="13.88671875" style="225" customWidth="1"/>
    <col min="2060" max="2304" width="9.88671875" style="225"/>
    <col min="2305" max="2305" width="10" style="225" customWidth="1"/>
    <col min="2306" max="2306" width="20.5546875" style="225" customWidth="1"/>
    <col min="2307" max="2307" width="2.88671875" style="225" customWidth="1"/>
    <col min="2308" max="2308" width="18.88671875" style="225" customWidth="1"/>
    <col min="2309" max="2311" width="9.88671875" style="225" customWidth="1"/>
    <col min="2312" max="2312" width="15.88671875" style="225" customWidth="1"/>
    <col min="2313" max="2313" width="12" style="225" customWidth="1"/>
    <col min="2314" max="2314" width="6.88671875" style="225" customWidth="1"/>
    <col min="2315" max="2315" width="13.88671875" style="225" customWidth="1"/>
    <col min="2316" max="2560" width="9.88671875" style="225"/>
    <col min="2561" max="2561" width="10" style="225" customWidth="1"/>
    <col min="2562" max="2562" width="20.5546875" style="225" customWidth="1"/>
    <col min="2563" max="2563" width="2.88671875" style="225" customWidth="1"/>
    <col min="2564" max="2564" width="18.88671875" style="225" customWidth="1"/>
    <col min="2565" max="2567" width="9.88671875" style="225" customWidth="1"/>
    <col min="2568" max="2568" width="15.88671875" style="225" customWidth="1"/>
    <col min="2569" max="2569" width="12" style="225" customWidth="1"/>
    <col min="2570" max="2570" width="6.88671875" style="225" customWidth="1"/>
    <col min="2571" max="2571" width="13.88671875" style="225" customWidth="1"/>
    <col min="2572" max="2816" width="9.88671875" style="225"/>
    <col min="2817" max="2817" width="10" style="225" customWidth="1"/>
    <col min="2818" max="2818" width="20.5546875" style="225" customWidth="1"/>
    <col min="2819" max="2819" width="2.88671875" style="225" customWidth="1"/>
    <col min="2820" max="2820" width="18.88671875" style="225" customWidth="1"/>
    <col min="2821" max="2823" width="9.88671875" style="225" customWidth="1"/>
    <col min="2824" max="2824" width="15.88671875" style="225" customWidth="1"/>
    <col min="2825" max="2825" width="12" style="225" customWidth="1"/>
    <col min="2826" max="2826" width="6.88671875" style="225" customWidth="1"/>
    <col min="2827" max="2827" width="13.88671875" style="225" customWidth="1"/>
    <col min="2828" max="3072" width="9.88671875" style="225"/>
    <col min="3073" max="3073" width="10" style="225" customWidth="1"/>
    <col min="3074" max="3074" width="20.5546875" style="225" customWidth="1"/>
    <col min="3075" max="3075" width="2.88671875" style="225" customWidth="1"/>
    <col min="3076" max="3076" width="18.88671875" style="225" customWidth="1"/>
    <col min="3077" max="3079" width="9.88671875" style="225" customWidth="1"/>
    <col min="3080" max="3080" width="15.88671875" style="225" customWidth="1"/>
    <col min="3081" max="3081" width="12" style="225" customWidth="1"/>
    <col min="3082" max="3082" width="6.88671875" style="225" customWidth="1"/>
    <col min="3083" max="3083" width="13.88671875" style="225" customWidth="1"/>
    <col min="3084" max="3328" width="9.88671875" style="225"/>
    <col min="3329" max="3329" width="10" style="225" customWidth="1"/>
    <col min="3330" max="3330" width="20.5546875" style="225" customWidth="1"/>
    <col min="3331" max="3331" width="2.88671875" style="225" customWidth="1"/>
    <col min="3332" max="3332" width="18.88671875" style="225" customWidth="1"/>
    <col min="3333" max="3335" width="9.88671875" style="225" customWidth="1"/>
    <col min="3336" max="3336" width="15.88671875" style="225" customWidth="1"/>
    <col min="3337" max="3337" width="12" style="225" customWidth="1"/>
    <col min="3338" max="3338" width="6.88671875" style="225" customWidth="1"/>
    <col min="3339" max="3339" width="13.88671875" style="225" customWidth="1"/>
    <col min="3340" max="3584" width="9.88671875" style="225"/>
    <col min="3585" max="3585" width="10" style="225" customWidth="1"/>
    <col min="3586" max="3586" width="20.5546875" style="225" customWidth="1"/>
    <col min="3587" max="3587" width="2.88671875" style="225" customWidth="1"/>
    <col min="3588" max="3588" width="18.88671875" style="225" customWidth="1"/>
    <col min="3589" max="3591" width="9.88671875" style="225" customWidth="1"/>
    <col min="3592" max="3592" width="15.88671875" style="225" customWidth="1"/>
    <col min="3593" max="3593" width="12" style="225" customWidth="1"/>
    <col min="3594" max="3594" width="6.88671875" style="225" customWidth="1"/>
    <col min="3595" max="3595" width="13.88671875" style="225" customWidth="1"/>
    <col min="3596" max="3840" width="9.88671875" style="225"/>
    <col min="3841" max="3841" width="10" style="225" customWidth="1"/>
    <col min="3842" max="3842" width="20.5546875" style="225" customWidth="1"/>
    <col min="3843" max="3843" width="2.88671875" style="225" customWidth="1"/>
    <col min="3844" max="3844" width="18.88671875" style="225" customWidth="1"/>
    <col min="3845" max="3847" width="9.88671875" style="225" customWidth="1"/>
    <col min="3848" max="3848" width="15.88671875" style="225" customWidth="1"/>
    <col min="3849" max="3849" width="12" style="225" customWidth="1"/>
    <col min="3850" max="3850" width="6.88671875" style="225" customWidth="1"/>
    <col min="3851" max="3851" width="13.88671875" style="225" customWidth="1"/>
    <col min="3852" max="4096" width="9.88671875" style="225"/>
    <col min="4097" max="4097" width="10" style="225" customWidth="1"/>
    <col min="4098" max="4098" width="20.5546875" style="225" customWidth="1"/>
    <col min="4099" max="4099" width="2.88671875" style="225" customWidth="1"/>
    <col min="4100" max="4100" width="18.88671875" style="225" customWidth="1"/>
    <col min="4101" max="4103" width="9.88671875" style="225" customWidth="1"/>
    <col min="4104" max="4104" width="15.88671875" style="225" customWidth="1"/>
    <col min="4105" max="4105" width="12" style="225" customWidth="1"/>
    <col min="4106" max="4106" width="6.88671875" style="225" customWidth="1"/>
    <col min="4107" max="4107" width="13.88671875" style="225" customWidth="1"/>
    <col min="4108" max="4352" width="9.88671875" style="225"/>
    <col min="4353" max="4353" width="10" style="225" customWidth="1"/>
    <col min="4354" max="4354" width="20.5546875" style="225" customWidth="1"/>
    <col min="4355" max="4355" width="2.88671875" style="225" customWidth="1"/>
    <col min="4356" max="4356" width="18.88671875" style="225" customWidth="1"/>
    <col min="4357" max="4359" width="9.88671875" style="225" customWidth="1"/>
    <col min="4360" max="4360" width="15.88671875" style="225" customWidth="1"/>
    <col min="4361" max="4361" width="12" style="225" customWidth="1"/>
    <col min="4362" max="4362" width="6.88671875" style="225" customWidth="1"/>
    <col min="4363" max="4363" width="13.88671875" style="225" customWidth="1"/>
    <col min="4364" max="4608" width="9.88671875" style="225"/>
    <col min="4609" max="4609" width="10" style="225" customWidth="1"/>
    <col min="4610" max="4610" width="20.5546875" style="225" customWidth="1"/>
    <col min="4611" max="4611" width="2.88671875" style="225" customWidth="1"/>
    <col min="4612" max="4612" width="18.88671875" style="225" customWidth="1"/>
    <col min="4613" max="4615" width="9.88671875" style="225" customWidth="1"/>
    <col min="4616" max="4616" width="15.88671875" style="225" customWidth="1"/>
    <col min="4617" max="4617" width="12" style="225" customWidth="1"/>
    <col min="4618" max="4618" width="6.88671875" style="225" customWidth="1"/>
    <col min="4619" max="4619" width="13.88671875" style="225" customWidth="1"/>
    <col min="4620" max="4864" width="9.88671875" style="225"/>
    <col min="4865" max="4865" width="10" style="225" customWidth="1"/>
    <col min="4866" max="4866" width="20.5546875" style="225" customWidth="1"/>
    <col min="4867" max="4867" width="2.88671875" style="225" customWidth="1"/>
    <col min="4868" max="4868" width="18.88671875" style="225" customWidth="1"/>
    <col min="4869" max="4871" width="9.88671875" style="225" customWidth="1"/>
    <col min="4872" max="4872" width="15.88671875" style="225" customWidth="1"/>
    <col min="4873" max="4873" width="12" style="225" customWidth="1"/>
    <col min="4874" max="4874" width="6.88671875" style="225" customWidth="1"/>
    <col min="4875" max="4875" width="13.88671875" style="225" customWidth="1"/>
    <col min="4876" max="5120" width="9.88671875" style="225"/>
    <col min="5121" max="5121" width="10" style="225" customWidth="1"/>
    <col min="5122" max="5122" width="20.5546875" style="225" customWidth="1"/>
    <col min="5123" max="5123" width="2.88671875" style="225" customWidth="1"/>
    <col min="5124" max="5124" width="18.88671875" style="225" customWidth="1"/>
    <col min="5125" max="5127" width="9.88671875" style="225" customWidth="1"/>
    <col min="5128" max="5128" width="15.88671875" style="225" customWidth="1"/>
    <col min="5129" max="5129" width="12" style="225" customWidth="1"/>
    <col min="5130" max="5130" width="6.88671875" style="225" customWidth="1"/>
    <col min="5131" max="5131" width="13.88671875" style="225" customWidth="1"/>
    <col min="5132" max="5376" width="9.88671875" style="225"/>
    <col min="5377" max="5377" width="10" style="225" customWidth="1"/>
    <col min="5378" max="5378" width="20.5546875" style="225" customWidth="1"/>
    <col min="5379" max="5379" width="2.88671875" style="225" customWidth="1"/>
    <col min="5380" max="5380" width="18.88671875" style="225" customWidth="1"/>
    <col min="5381" max="5383" width="9.88671875" style="225" customWidth="1"/>
    <col min="5384" max="5384" width="15.88671875" style="225" customWidth="1"/>
    <col min="5385" max="5385" width="12" style="225" customWidth="1"/>
    <col min="5386" max="5386" width="6.88671875" style="225" customWidth="1"/>
    <col min="5387" max="5387" width="13.88671875" style="225" customWidth="1"/>
    <col min="5388" max="5632" width="9.88671875" style="225"/>
    <col min="5633" max="5633" width="10" style="225" customWidth="1"/>
    <col min="5634" max="5634" width="20.5546875" style="225" customWidth="1"/>
    <col min="5635" max="5635" width="2.88671875" style="225" customWidth="1"/>
    <col min="5636" max="5636" width="18.88671875" style="225" customWidth="1"/>
    <col min="5637" max="5639" width="9.88671875" style="225" customWidth="1"/>
    <col min="5640" max="5640" width="15.88671875" style="225" customWidth="1"/>
    <col min="5641" max="5641" width="12" style="225" customWidth="1"/>
    <col min="5642" max="5642" width="6.88671875" style="225" customWidth="1"/>
    <col min="5643" max="5643" width="13.88671875" style="225" customWidth="1"/>
    <col min="5644" max="5888" width="9.88671875" style="225"/>
    <col min="5889" max="5889" width="10" style="225" customWidth="1"/>
    <col min="5890" max="5890" width="20.5546875" style="225" customWidth="1"/>
    <col min="5891" max="5891" width="2.88671875" style="225" customWidth="1"/>
    <col min="5892" max="5892" width="18.88671875" style="225" customWidth="1"/>
    <col min="5893" max="5895" width="9.88671875" style="225" customWidth="1"/>
    <col min="5896" max="5896" width="15.88671875" style="225" customWidth="1"/>
    <col min="5897" max="5897" width="12" style="225" customWidth="1"/>
    <col min="5898" max="5898" width="6.88671875" style="225" customWidth="1"/>
    <col min="5899" max="5899" width="13.88671875" style="225" customWidth="1"/>
    <col min="5900" max="6144" width="9.88671875" style="225"/>
    <col min="6145" max="6145" width="10" style="225" customWidth="1"/>
    <col min="6146" max="6146" width="20.5546875" style="225" customWidth="1"/>
    <col min="6147" max="6147" width="2.88671875" style="225" customWidth="1"/>
    <col min="6148" max="6148" width="18.88671875" style="225" customWidth="1"/>
    <col min="6149" max="6151" width="9.88671875" style="225" customWidth="1"/>
    <col min="6152" max="6152" width="15.88671875" style="225" customWidth="1"/>
    <col min="6153" max="6153" width="12" style="225" customWidth="1"/>
    <col min="6154" max="6154" width="6.88671875" style="225" customWidth="1"/>
    <col min="6155" max="6155" width="13.88671875" style="225" customWidth="1"/>
    <col min="6156" max="6400" width="9.88671875" style="225"/>
    <col min="6401" max="6401" width="10" style="225" customWidth="1"/>
    <col min="6402" max="6402" width="20.5546875" style="225" customWidth="1"/>
    <col min="6403" max="6403" width="2.88671875" style="225" customWidth="1"/>
    <col min="6404" max="6404" width="18.88671875" style="225" customWidth="1"/>
    <col min="6405" max="6407" width="9.88671875" style="225" customWidth="1"/>
    <col min="6408" max="6408" width="15.88671875" style="225" customWidth="1"/>
    <col min="6409" max="6409" width="12" style="225" customWidth="1"/>
    <col min="6410" max="6410" width="6.88671875" style="225" customWidth="1"/>
    <col min="6411" max="6411" width="13.88671875" style="225" customWidth="1"/>
    <col min="6412" max="6656" width="9.88671875" style="225"/>
    <col min="6657" max="6657" width="10" style="225" customWidth="1"/>
    <col min="6658" max="6658" width="20.5546875" style="225" customWidth="1"/>
    <col min="6659" max="6659" width="2.88671875" style="225" customWidth="1"/>
    <col min="6660" max="6660" width="18.88671875" style="225" customWidth="1"/>
    <col min="6661" max="6663" width="9.88671875" style="225" customWidth="1"/>
    <col min="6664" max="6664" width="15.88671875" style="225" customWidth="1"/>
    <col min="6665" max="6665" width="12" style="225" customWidth="1"/>
    <col min="6666" max="6666" width="6.88671875" style="225" customWidth="1"/>
    <col min="6667" max="6667" width="13.88671875" style="225" customWidth="1"/>
    <col min="6668" max="6912" width="9.88671875" style="225"/>
    <col min="6913" max="6913" width="10" style="225" customWidth="1"/>
    <col min="6914" max="6914" width="20.5546875" style="225" customWidth="1"/>
    <col min="6915" max="6915" width="2.88671875" style="225" customWidth="1"/>
    <col min="6916" max="6916" width="18.88671875" style="225" customWidth="1"/>
    <col min="6917" max="6919" width="9.88671875" style="225" customWidth="1"/>
    <col min="6920" max="6920" width="15.88671875" style="225" customWidth="1"/>
    <col min="6921" max="6921" width="12" style="225" customWidth="1"/>
    <col min="6922" max="6922" width="6.88671875" style="225" customWidth="1"/>
    <col min="6923" max="6923" width="13.88671875" style="225" customWidth="1"/>
    <col min="6924" max="7168" width="9.88671875" style="225"/>
    <col min="7169" max="7169" width="10" style="225" customWidth="1"/>
    <col min="7170" max="7170" width="20.5546875" style="225" customWidth="1"/>
    <col min="7171" max="7171" width="2.88671875" style="225" customWidth="1"/>
    <col min="7172" max="7172" width="18.88671875" style="225" customWidth="1"/>
    <col min="7173" max="7175" width="9.88671875" style="225" customWidth="1"/>
    <col min="7176" max="7176" width="15.88671875" style="225" customWidth="1"/>
    <col min="7177" max="7177" width="12" style="225" customWidth="1"/>
    <col min="7178" max="7178" width="6.88671875" style="225" customWidth="1"/>
    <col min="7179" max="7179" width="13.88671875" style="225" customWidth="1"/>
    <col min="7180" max="7424" width="9.88671875" style="225"/>
    <col min="7425" max="7425" width="10" style="225" customWidth="1"/>
    <col min="7426" max="7426" width="20.5546875" style="225" customWidth="1"/>
    <col min="7427" max="7427" width="2.88671875" style="225" customWidth="1"/>
    <col min="7428" max="7428" width="18.88671875" style="225" customWidth="1"/>
    <col min="7429" max="7431" width="9.88671875" style="225" customWidth="1"/>
    <col min="7432" max="7432" width="15.88671875" style="225" customWidth="1"/>
    <col min="7433" max="7433" width="12" style="225" customWidth="1"/>
    <col min="7434" max="7434" width="6.88671875" style="225" customWidth="1"/>
    <col min="7435" max="7435" width="13.88671875" style="225" customWidth="1"/>
    <col min="7436" max="7680" width="9.88671875" style="225"/>
    <col min="7681" max="7681" width="10" style="225" customWidth="1"/>
    <col min="7682" max="7682" width="20.5546875" style="225" customWidth="1"/>
    <col min="7683" max="7683" width="2.88671875" style="225" customWidth="1"/>
    <col min="7684" max="7684" width="18.88671875" style="225" customWidth="1"/>
    <col min="7685" max="7687" width="9.88671875" style="225" customWidth="1"/>
    <col min="7688" max="7688" width="15.88671875" style="225" customWidth="1"/>
    <col min="7689" max="7689" width="12" style="225" customWidth="1"/>
    <col min="7690" max="7690" width="6.88671875" style="225" customWidth="1"/>
    <col min="7691" max="7691" width="13.88671875" style="225" customWidth="1"/>
    <col min="7692" max="7936" width="9.88671875" style="225"/>
    <col min="7937" max="7937" width="10" style="225" customWidth="1"/>
    <col min="7938" max="7938" width="20.5546875" style="225" customWidth="1"/>
    <col min="7939" max="7939" width="2.88671875" style="225" customWidth="1"/>
    <col min="7940" max="7940" width="18.88671875" style="225" customWidth="1"/>
    <col min="7941" max="7943" width="9.88671875" style="225" customWidth="1"/>
    <col min="7944" max="7944" width="15.88671875" style="225" customWidth="1"/>
    <col min="7945" max="7945" width="12" style="225" customWidth="1"/>
    <col min="7946" max="7946" width="6.88671875" style="225" customWidth="1"/>
    <col min="7947" max="7947" width="13.88671875" style="225" customWidth="1"/>
    <col min="7948" max="8192" width="9.88671875" style="225"/>
    <col min="8193" max="8193" width="10" style="225" customWidth="1"/>
    <col min="8194" max="8194" width="20.5546875" style="225" customWidth="1"/>
    <col min="8195" max="8195" width="2.88671875" style="225" customWidth="1"/>
    <col min="8196" max="8196" width="18.88671875" style="225" customWidth="1"/>
    <col min="8197" max="8199" width="9.88671875" style="225" customWidth="1"/>
    <col min="8200" max="8200" width="15.88671875" style="225" customWidth="1"/>
    <col min="8201" max="8201" width="12" style="225" customWidth="1"/>
    <col min="8202" max="8202" width="6.88671875" style="225" customWidth="1"/>
    <col min="8203" max="8203" width="13.88671875" style="225" customWidth="1"/>
    <col min="8204" max="8448" width="9.88671875" style="225"/>
    <col min="8449" max="8449" width="10" style="225" customWidth="1"/>
    <col min="8450" max="8450" width="20.5546875" style="225" customWidth="1"/>
    <col min="8451" max="8451" width="2.88671875" style="225" customWidth="1"/>
    <col min="8452" max="8452" width="18.88671875" style="225" customWidth="1"/>
    <col min="8453" max="8455" width="9.88671875" style="225" customWidth="1"/>
    <col min="8456" max="8456" width="15.88671875" style="225" customWidth="1"/>
    <col min="8457" max="8457" width="12" style="225" customWidth="1"/>
    <col min="8458" max="8458" width="6.88671875" style="225" customWidth="1"/>
    <col min="8459" max="8459" width="13.88671875" style="225" customWidth="1"/>
    <col min="8460" max="8704" width="9.88671875" style="225"/>
    <col min="8705" max="8705" width="10" style="225" customWidth="1"/>
    <col min="8706" max="8706" width="20.5546875" style="225" customWidth="1"/>
    <col min="8707" max="8707" width="2.88671875" style="225" customWidth="1"/>
    <col min="8708" max="8708" width="18.88671875" style="225" customWidth="1"/>
    <col min="8709" max="8711" width="9.88671875" style="225" customWidth="1"/>
    <col min="8712" max="8712" width="15.88671875" style="225" customWidth="1"/>
    <col min="8713" max="8713" width="12" style="225" customWidth="1"/>
    <col min="8714" max="8714" width="6.88671875" style="225" customWidth="1"/>
    <col min="8715" max="8715" width="13.88671875" style="225" customWidth="1"/>
    <col min="8716" max="8960" width="9.88671875" style="225"/>
    <col min="8961" max="8961" width="10" style="225" customWidth="1"/>
    <col min="8962" max="8962" width="20.5546875" style="225" customWidth="1"/>
    <col min="8963" max="8963" width="2.88671875" style="225" customWidth="1"/>
    <col min="8964" max="8964" width="18.88671875" style="225" customWidth="1"/>
    <col min="8965" max="8967" width="9.88671875" style="225" customWidth="1"/>
    <col min="8968" max="8968" width="15.88671875" style="225" customWidth="1"/>
    <col min="8969" max="8969" width="12" style="225" customWidth="1"/>
    <col min="8970" max="8970" width="6.88671875" style="225" customWidth="1"/>
    <col min="8971" max="8971" width="13.88671875" style="225" customWidth="1"/>
    <col min="8972" max="9216" width="9.88671875" style="225"/>
    <col min="9217" max="9217" width="10" style="225" customWidth="1"/>
    <col min="9218" max="9218" width="20.5546875" style="225" customWidth="1"/>
    <col min="9219" max="9219" width="2.88671875" style="225" customWidth="1"/>
    <col min="9220" max="9220" width="18.88671875" style="225" customWidth="1"/>
    <col min="9221" max="9223" width="9.88671875" style="225" customWidth="1"/>
    <col min="9224" max="9224" width="15.88671875" style="225" customWidth="1"/>
    <col min="9225" max="9225" width="12" style="225" customWidth="1"/>
    <col min="9226" max="9226" width="6.88671875" style="225" customWidth="1"/>
    <col min="9227" max="9227" width="13.88671875" style="225" customWidth="1"/>
    <col min="9228" max="9472" width="9.88671875" style="225"/>
    <col min="9473" max="9473" width="10" style="225" customWidth="1"/>
    <col min="9474" max="9474" width="20.5546875" style="225" customWidth="1"/>
    <col min="9475" max="9475" width="2.88671875" style="225" customWidth="1"/>
    <col min="9476" max="9476" width="18.88671875" style="225" customWidth="1"/>
    <col min="9477" max="9479" width="9.88671875" style="225" customWidth="1"/>
    <col min="9480" max="9480" width="15.88671875" style="225" customWidth="1"/>
    <col min="9481" max="9481" width="12" style="225" customWidth="1"/>
    <col min="9482" max="9482" width="6.88671875" style="225" customWidth="1"/>
    <col min="9483" max="9483" width="13.88671875" style="225" customWidth="1"/>
    <col min="9484" max="9728" width="9.88671875" style="225"/>
    <col min="9729" max="9729" width="10" style="225" customWidth="1"/>
    <col min="9730" max="9730" width="20.5546875" style="225" customWidth="1"/>
    <col min="9731" max="9731" width="2.88671875" style="225" customWidth="1"/>
    <col min="9732" max="9732" width="18.88671875" style="225" customWidth="1"/>
    <col min="9733" max="9735" width="9.88671875" style="225" customWidth="1"/>
    <col min="9736" max="9736" width="15.88671875" style="225" customWidth="1"/>
    <col min="9737" max="9737" width="12" style="225" customWidth="1"/>
    <col min="9738" max="9738" width="6.88671875" style="225" customWidth="1"/>
    <col min="9739" max="9739" width="13.88671875" style="225" customWidth="1"/>
    <col min="9740" max="9984" width="9.88671875" style="225"/>
    <col min="9985" max="9985" width="10" style="225" customWidth="1"/>
    <col min="9986" max="9986" width="20.5546875" style="225" customWidth="1"/>
    <col min="9987" max="9987" width="2.88671875" style="225" customWidth="1"/>
    <col min="9988" max="9988" width="18.88671875" style="225" customWidth="1"/>
    <col min="9989" max="9991" width="9.88671875" style="225" customWidth="1"/>
    <col min="9992" max="9992" width="15.88671875" style="225" customWidth="1"/>
    <col min="9993" max="9993" width="12" style="225" customWidth="1"/>
    <col min="9994" max="9994" width="6.88671875" style="225" customWidth="1"/>
    <col min="9995" max="9995" width="13.88671875" style="225" customWidth="1"/>
    <col min="9996" max="10240" width="9.88671875" style="225"/>
    <col min="10241" max="10241" width="10" style="225" customWidth="1"/>
    <col min="10242" max="10242" width="20.5546875" style="225" customWidth="1"/>
    <col min="10243" max="10243" width="2.88671875" style="225" customWidth="1"/>
    <col min="10244" max="10244" width="18.88671875" style="225" customWidth="1"/>
    <col min="10245" max="10247" width="9.88671875" style="225" customWidth="1"/>
    <col min="10248" max="10248" width="15.88671875" style="225" customWidth="1"/>
    <col min="10249" max="10249" width="12" style="225" customWidth="1"/>
    <col min="10250" max="10250" width="6.88671875" style="225" customWidth="1"/>
    <col min="10251" max="10251" width="13.88671875" style="225" customWidth="1"/>
    <col min="10252" max="10496" width="9.88671875" style="225"/>
    <col min="10497" max="10497" width="10" style="225" customWidth="1"/>
    <col min="10498" max="10498" width="20.5546875" style="225" customWidth="1"/>
    <col min="10499" max="10499" width="2.88671875" style="225" customWidth="1"/>
    <col min="10500" max="10500" width="18.88671875" style="225" customWidth="1"/>
    <col min="10501" max="10503" width="9.88671875" style="225" customWidth="1"/>
    <col min="10504" max="10504" width="15.88671875" style="225" customWidth="1"/>
    <col min="10505" max="10505" width="12" style="225" customWidth="1"/>
    <col min="10506" max="10506" width="6.88671875" style="225" customWidth="1"/>
    <col min="10507" max="10507" width="13.88671875" style="225" customWidth="1"/>
    <col min="10508" max="10752" width="9.88671875" style="225"/>
    <col min="10753" max="10753" width="10" style="225" customWidth="1"/>
    <col min="10754" max="10754" width="20.5546875" style="225" customWidth="1"/>
    <col min="10755" max="10755" width="2.88671875" style="225" customWidth="1"/>
    <col min="10756" max="10756" width="18.88671875" style="225" customWidth="1"/>
    <col min="10757" max="10759" width="9.88671875" style="225" customWidth="1"/>
    <col min="10760" max="10760" width="15.88671875" style="225" customWidth="1"/>
    <col min="10761" max="10761" width="12" style="225" customWidth="1"/>
    <col min="10762" max="10762" width="6.88671875" style="225" customWidth="1"/>
    <col min="10763" max="10763" width="13.88671875" style="225" customWidth="1"/>
    <col min="10764" max="11008" width="9.88671875" style="225"/>
    <col min="11009" max="11009" width="10" style="225" customWidth="1"/>
    <col min="11010" max="11010" width="20.5546875" style="225" customWidth="1"/>
    <col min="11011" max="11011" width="2.88671875" style="225" customWidth="1"/>
    <col min="11012" max="11012" width="18.88671875" style="225" customWidth="1"/>
    <col min="11013" max="11015" width="9.88671875" style="225" customWidth="1"/>
    <col min="11016" max="11016" width="15.88671875" style="225" customWidth="1"/>
    <col min="11017" max="11017" width="12" style="225" customWidth="1"/>
    <col min="11018" max="11018" width="6.88671875" style="225" customWidth="1"/>
    <col min="11019" max="11019" width="13.88671875" style="225" customWidth="1"/>
    <col min="11020" max="11264" width="9.88671875" style="225"/>
    <col min="11265" max="11265" width="10" style="225" customWidth="1"/>
    <col min="11266" max="11266" width="20.5546875" style="225" customWidth="1"/>
    <col min="11267" max="11267" width="2.88671875" style="225" customWidth="1"/>
    <col min="11268" max="11268" width="18.88671875" style="225" customWidth="1"/>
    <col min="11269" max="11271" width="9.88671875" style="225" customWidth="1"/>
    <col min="11272" max="11272" width="15.88671875" style="225" customWidth="1"/>
    <col min="11273" max="11273" width="12" style="225" customWidth="1"/>
    <col min="11274" max="11274" width="6.88671875" style="225" customWidth="1"/>
    <col min="11275" max="11275" width="13.88671875" style="225" customWidth="1"/>
    <col min="11276" max="11520" width="9.88671875" style="225"/>
    <col min="11521" max="11521" width="10" style="225" customWidth="1"/>
    <col min="11522" max="11522" width="20.5546875" style="225" customWidth="1"/>
    <col min="11523" max="11523" width="2.88671875" style="225" customWidth="1"/>
    <col min="11524" max="11524" width="18.88671875" style="225" customWidth="1"/>
    <col min="11525" max="11527" width="9.88671875" style="225" customWidth="1"/>
    <col min="11528" max="11528" width="15.88671875" style="225" customWidth="1"/>
    <col min="11529" max="11529" width="12" style="225" customWidth="1"/>
    <col min="11530" max="11530" width="6.88671875" style="225" customWidth="1"/>
    <col min="11531" max="11531" width="13.88671875" style="225" customWidth="1"/>
    <col min="11532" max="11776" width="9.88671875" style="225"/>
    <col min="11777" max="11777" width="10" style="225" customWidth="1"/>
    <col min="11778" max="11778" width="20.5546875" style="225" customWidth="1"/>
    <col min="11779" max="11779" width="2.88671875" style="225" customWidth="1"/>
    <col min="11780" max="11780" width="18.88671875" style="225" customWidth="1"/>
    <col min="11781" max="11783" width="9.88671875" style="225" customWidth="1"/>
    <col min="11784" max="11784" width="15.88671875" style="225" customWidth="1"/>
    <col min="11785" max="11785" width="12" style="225" customWidth="1"/>
    <col min="11786" max="11786" width="6.88671875" style="225" customWidth="1"/>
    <col min="11787" max="11787" width="13.88671875" style="225" customWidth="1"/>
    <col min="11788" max="12032" width="9.88671875" style="225"/>
    <col min="12033" max="12033" width="10" style="225" customWidth="1"/>
    <col min="12034" max="12034" width="20.5546875" style="225" customWidth="1"/>
    <col min="12035" max="12035" width="2.88671875" style="225" customWidth="1"/>
    <col min="12036" max="12036" width="18.88671875" style="225" customWidth="1"/>
    <col min="12037" max="12039" width="9.88671875" style="225" customWidth="1"/>
    <col min="12040" max="12040" width="15.88671875" style="225" customWidth="1"/>
    <col min="12041" max="12041" width="12" style="225" customWidth="1"/>
    <col min="12042" max="12042" width="6.88671875" style="225" customWidth="1"/>
    <col min="12043" max="12043" width="13.88671875" style="225" customWidth="1"/>
    <col min="12044" max="12288" width="9.88671875" style="225"/>
    <col min="12289" max="12289" width="10" style="225" customWidth="1"/>
    <col min="12290" max="12290" width="20.5546875" style="225" customWidth="1"/>
    <col min="12291" max="12291" width="2.88671875" style="225" customWidth="1"/>
    <col min="12292" max="12292" width="18.88671875" style="225" customWidth="1"/>
    <col min="12293" max="12295" width="9.88671875" style="225" customWidth="1"/>
    <col min="12296" max="12296" width="15.88671875" style="225" customWidth="1"/>
    <col min="12297" max="12297" width="12" style="225" customWidth="1"/>
    <col min="12298" max="12298" width="6.88671875" style="225" customWidth="1"/>
    <col min="12299" max="12299" width="13.88671875" style="225" customWidth="1"/>
    <col min="12300" max="12544" width="9.88671875" style="225"/>
    <col min="12545" max="12545" width="10" style="225" customWidth="1"/>
    <col min="12546" max="12546" width="20.5546875" style="225" customWidth="1"/>
    <col min="12547" max="12547" width="2.88671875" style="225" customWidth="1"/>
    <col min="12548" max="12548" width="18.88671875" style="225" customWidth="1"/>
    <col min="12549" max="12551" width="9.88671875" style="225" customWidth="1"/>
    <col min="12552" max="12552" width="15.88671875" style="225" customWidth="1"/>
    <col min="12553" max="12553" width="12" style="225" customWidth="1"/>
    <col min="12554" max="12554" width="6.88671875" style="225" customWidth="1"/>
    <col min="12555" max="12555" width="13.88671875" style="225" customWidth="1"/>
    <col min="12556" max="12800" width="9.88671875" style="225"/>
    <col min="12801" max="12801" width="10" style="225" customWidth="1"/>
    <col min="12802" max="12802" width="20.5546875" style="225" customWidth="1"/>
    <col min="12803" max="12803" width="2.88671875" style="225" customWidth="1"/>
    <col min="12804" max="12804" width="18.88671875" style="225" customWidth="1"/>
    <col min="12805" max="12807" width="9.88671875" style="225" customWidth="1"/>
    <col min="12808" max="12808" width="15.88671875" style="225" customWidth="1"/>
    <col min="12809" max="12809" width="12" style="225" customWidth="1"/>
    <col min="12810" max="12810" width="6.88671875" style="225" customWidth="1"/>
    <col min="12811" max="12811" width="13.88671875" style="225" customWidth="1"/>
    <col min="12812" max="13056" width="9.88671875" style="225"/>
    <col min="13057" max="13057" width="10" style="225" customWidth="1"/>
    <col min="13058" max="13058" width="20.5546875" style="225" customWidth="1"/>
    <col min="13059" max="13059" width="2.88671875" style="225" customWidth="1"/>
    <col min="13060" max="13060" width="18.88671875" style="225" customWidth="1"/>
    <col min="13061" max="13063" width="9.88671875" style="225" customWidth="1"/>
    <col min="13064" max="13064" width="15.88671875" style="225" customWidth="1"/>
    <col min="13065" max="13065" width="12" style="225" customWidth="1"/>
    <col min="13066" max="13066" width="6.88671875" style="225" customWidth="1"/>
    <col min="13067" max="13067" width="13.88671875" style="225" customWidth="1"/>
    <col min="13068" max="13312" width="9.88671875" style="225"/>
    <col min="13313" max="13313" width="10" style="225" customWidth="1"/>
    <col min="13314" max="13314" width="20.5546875" style="225" customWidth="1"/>
    <col min="13315" max="13315" width="2.88671875" style="225" customWidth="1"/>
    <col min="13316" max="13316" width="18.88671875" style="225" customWidth="1"/>
    <col min="13317" max="13319" width="9.88671875" style="225" customWidth="1"/>
    <col min="13320" max="13320" width="15.88671875" style="225" customWidth="1"/>
    <col min="13321" max="13321" width="12" style="225" customWidth="1"/>
    <col min="13322" max="13322" width="6.88671875" style="225" customWidth="1"/>
    <col min="13323" max="13323" width="13.88671875" style="225" customWidth="1"/>
    <col min="13324" max="13568" width="9.88671875" style="225"/>
    <col min="13569" max="13569" width="10" style="225" customWidth="1"/>
    <col min="13570" max="13570" width="20.5546875" style="225" customWidth="1"/>
    <col min="13571" max="13571" width="2.88671875" style="225" customWidth="1"/>
    <col min="13572" max="13572" width="18.88671875" style="225" customWidth="1"/>
    <col min="13573" max="13575" width="9.88671875" style="225" customWidth="1"/>
    <col min="13576" max="13576" width="15.88671875" style="225" customWidth="1"/>
    <col min="13577" max="13577" width="12" style="225" customWidth="1"/>
    <col min="13578" max="13578" width="6.88671875" style="225" customWidth="1"/>
    <col min="13579" max="13579" width="13.88671875" style="225" customWidth="1"/>
    <col min="13580" max="13824" width="9.88671875" style="225"/>
    <col min="13825" max="13825" width="10" style="225" customWidth="1"/>
    <col min="13826" max="13826" width="20.5546875" style="225" customWidth="1"/>
    <col min="13827" max="13827" width="2.88671875" style="225" customWidth="1"/>
    <col min="13828" max="13828" width="18.88671875" style="225" customWidth="1"/>
    <col min="13829" max="13831" width="9.88671875" style="225" customWidth="1"/>
    <col min="13832" max="13832" width="15.88671875" style="225" customWidth="1"/>
    <col min="13833" max="13833" width="12" style="225" customWidth="1"/>
    <col min="13834" max="13834" width="6.88671875" style="225" customWidth="1"/>
    <col min="13835" max="13835" width="13.88671875" style="225" customWidth="1"/>
    <col min="13836" max="14080" width="9.88671875" style="225"/>
    <col min="14081" max="14081" width="10" style="225" customWidth="1"/>
    <col min="14082" max="14082" width="20.5546875" style="225" customWidth="1"/>
    <col min="14083" max="14083" width="2.88671875" style="225" customWidth="1"/>
    <col min="14084" max="14084" width="18.88671875" style="225" customWidth="1"/>
    <col min="14085" max="14087" width="9.88671875" style="225" customWidth="1"/>
    <col min="14088" max="14088" width="15.88671875" style="225" customWidth="1"/>
    <col min="14089" max="14089" width="12" style="225" customWidth="1"/>
    <col min="14090" max="14090" width="6.88671875" style="225" customWidth="1"/>
    <col min="14091" max="14091" width="13.88671875" style="225" customWidth="1"/>
    <col min="14092" max="14336" width="9.88671875" style="225"/>
    <col min="14337" max="14337" width="10" style="225" customWidth="1"/>
    <col min="14338" max="14338" width="20.5546875" style="225" customWidth="1"/>
    <col min="14339" max="14339" width="2.88671875" style="225" customWidth="1"/>
    <col min="14340" max="14340" width="18.88671875" style="225" customWidth="1"/>
    <col min="14341" max="14343" width="9.88671875" style="225" customWidth="1"/>
    <col min="14344" max="14344" width="15.88671875" style="225" customWidth="1"/>
    <col min="14345" max="14345" width="12" style="225" customWidth="1"/>
    <col min="14346" max="14346" width="6.88671875" style="225" customWidth="1"/>
    <col min="14347" max="14347" width="13.88671875" style="225" customWidth="1"/>
    <col min="14348" max="14592" width="9.88671875" style="225"/>
    <col min="14593" max="14593" width="10" style="225" customWidth="1"/>
    <col min="14594" max="14594" width="20.5546875" style="225" customWidth="1"/>
    <col min="14595" max="14595" width="2.88671875" style="225" customWidth="1"/>
    <col min="14596" max="14596" width="18.88671875" style="225" customWidth="1"/>
    <col min="14597" max="14599" width="9.88671875" style="225" customWidth="1"/>
    <col min="14600" max="14600" width="15.88671875" style="225" customWidth="1"/>
    <col min="14601" max="14601" width="12" style="225" customWidth="1"/>
    <col min="14602" max="14602" width="6.88671875" style="225" customWidth="1"/>
    <col min="14603" max="14603" width="13.88671875" style="225" customWidth="1"/>
    <col min="14604" max="14848" width="9.88671875" style="225"/>
    <col min="14849" max="14849" width="10" style="225" customWidth="1"/>
    <col min="14850" max="14850" width="20.5546875" style="225" customWidth="1"/>
    <col min="14851" max="14851" width="2.88671875" style="225" customWidth="1"/>
    <col min="14852" max="14852" width="18.88671875" style="225" customWidth="1"/>
    <col min="14853" max="14855" width="9.88671875" style="225" customWidth="1"/>
    <col min="14856" max="14856" width="15.88671875" style="225" customWidth="1"/>
    <col min="14857" max="14857" width="12" style="225" customWidth="1"/>
    <col min="14858" max="14858" width="6.88671875" style="225" customWidth="1"/>
    <col min="14859" max="14859" width="13.88671875" style="225" customWidth="1"/>
    <col min="14860" max="15104" width="9.88671875" style="225"/>
    <col min="15105" max="15105" width="10" style="225" customWidth="1"/>
    <col min="15106" max="15106" width="20.5546875" style="225" customWidth="1"/>
    <col min="15107" max="15107" width="2.88671875" style="225" customWidth="1"/>
    <col min="15108" max="15108" width="18.88671875" style="225" customWidth="1"/>
    <col min="15109" max="15111" width="9.88671875" style="225" customWidth="1"/>
    <col min="15112" max="15112" width="15.88671875" style="225" customWidth="1"/>
    <col min="15113" max="15113" width="12" style="225" customWidth="1"/>
    <col min="15114" max="15114" width="6.88671875" style="225" customWidth="1"/>
    <col min="15115" max="15115" width="13.88671875" style="225" customWidth="1"/>
    <col min="15116" max="15360" width="9.88671875" style="225"/>
    <col min="15361" max="15361" width="10" style="225" customWidth="1"/>
    <col min="15362" max="15362" width="20.5546875" style="225" customWidth="1"/>
    <col min="15363" max="15363" width="2.88671875" style="225" customWidth="1"/>
    <col min="15364" max="15364" width="18.88671875" style="225" customWidth="1"/>
    <col min="15365" max="15367" width="9.88671875" style="225" customWidth="1"/>
    <col min="15368" max="15368" width="15.88671875" style="225" customWidth="1"/>
    <col min="15369" max="15369" width="12" style="225" customWidth="1"/>
    <col min="15370" max="15370" width="6.88671875" style="225" customWidth="1"/>
    <col min="15371" max="15371" width="13.88671875" style="225" customWidth="1"/>
    <col min="15372" max="15616" width="9.88671875" style="225"/>
    <col min="15617" max="15617" width="10" style="225" customWidth="1"/>
    <col min="15618" max="15618" width="20.5546875" style="225" customWidth="1"/>
    <col min="15619" max="15619" width="2.88671875" style="225" customWidth="1"/>
    <col min="15620" max="15620" width="18.88671875" style="225" customWidth="1"/>
    <col min="15621" max="15623" width="9.88671875" style="225" customWidth="1"/>
    <col min="15624" max="15624" width="15.88671875" style="225" customWidth="1"/>
    <col min="15625" max="15625" width="12" style="225" customWidth="1"/>
    <col min="15626" max="15626" width="6.88671875" style="225" customWidth="1"/>
    <col min="15627" max="15627" width="13.88671875" style="225" customWidth="1"/>
    <col min="15628" max="15872" width="9.88671875" style="225"/>
    <col min="15873" max="15873" width="10" style="225" customWidth="1"/>
    <col min="15874" max="15874" width="20.5546875" style="225" customWidth="1"/>
    <col min="15875" max="15875" width="2.88671875" style="225" customWidth="1"/>
    <col min="15876" max="15876" width="18.88671875" style="225" customWidth="1"/>
    <col min="15877" max="15879" width="9.88671875" style="225" customWidth="1"/>
    <col min="15880" max="15880" width="15.88671875" style="225" customWidth="1"/>
    <col min="15881" max="15881" width="12" style="225" customWidth="1"/>
    <col min="15882" max="15882" width="6.88671875" style="225" customWidth="1"/>
    <col min="15883" max="15883" width="13.88671875" style="225" customWidth="1"/>
    <col min="15884" max="16128" width="9.88671875" style="225"/>
    <col min="16129" max="16129" width="10" style="225" customWidth="1"/>
    <col min="16130" max="16130" width="20.5546875" style="225" customWidth="1"/>
    <col min="16131" max="16131" width="2.88671875" style="225" customWidth="1"/>
    <col min="16132" max="16132" width="18.88671875" style="225" customWidth="1"/>
    <col min="16133" max="16135" width="9.88671875" style="225" customWidth="1"/>
    <col min="16136" max="16136" width="15.88671875" style="225" customWidth="1"/>
    <col min="16137" max="16137" width="12" style="225" customWidth="1"/>
    <col min="16138" max="16138" width="6.88671875" style="225" customWidth="1"/>
    <col min="16139" max="16139" width="13.88671875" style="225" customWidth="1"/>
    <col min="16140" max="16384" width="9.88671875" style="225"/>
  </cols>
  <sheetData>
    <row r="1" spans="1:10">
      <c r="A1" s="399"/>
      <c r="B1" s="399"/>
      <c r="C1" s="399"/>
      <c r="D1" s="399"/>
      <c r="E1" s="399"/>
      <c r="F1" s="399"/>
      <c r="G1" s="399"/>
      <c r="H1" s="399"/>
      <c r="I1" s="399"/>
    </row>
    <row r="2" spans="1:10">
      <c r="A2" s="399"/>
      <c r="B2" s="399"/>
      <c r="C2" s="399"/>
      <c r="D2" s="399"/>
      <c r="E2" s="399"/>
      <c r="F2" s="399"/>
      <c r="G2" s="399"/>
      <c r="H2" s="399"/>
      <c r="I2" s="399"/>
    </row>
    <row r="3" spans="1:10">
      <c r="A3" s="399"/>
      <c r="B3" s="399"/>
      <c r="C3" s="399"/>
      <c r="D3" s="399"/>
      <c r="E3" s="399"/>
      <c r="F3" s="399"/>
      <c r="G3" s="399"/>
      <c r="H3" s="399"/>
      <c r="I3" s="399"/>
    </row>
    <row r="4" spans="1:10">
      <c r="A4" s="399"/>
      <c r="B4" s="399"/>
      <c r="C4" s="399"/>
      <c r="D4" s="399"/>
      <c r="E4" s="399"/>
      <c r="F4" s="399"/>
      <c r="G4" s="399"/>
      <c r="H4" s="399"/>
      <c r="I4" s="399"/>
    </row>
    <row r="5" spans="1:10">
      <c r="A5" s="399"/>
      <c r="B5" s="399"/>
      <c r="C5" s="399"/>
      <c r="D5" s="399"/>
      <c r="E5" s="399"/>
      <c r="F5" s="399"/>
      <c r="G5" s="399"/>
      <c r="H5" s="399"/>
      <c r="I5" s="399"/>
    </row>
    <row r="6" spans="1:10">
      <c r="A6" s="399" t="s">
        <v>833</v>
      </c>
      <c r="B6" s="399"/>
      <c r="C6" s="399"/>
      <c r="D6" s="399"/>
      <c r="E6" s="399"/>
      <c r="F6" s="399"/>
      <c r="G6" s="399"/>
      <c r="H6" s="399"/>
      <c r="I6" s="401" t="s">
        <v>834</v>
      </c>
      <c r="J6" s="376"/>
    </row>
    <row r="7" spans="1:10">
      <c r="A7" s="399" t="s">
        <v>835</v>
      </c>
      <c r="B7" s="400"/>
      <c r="C7" s="400"/>
      <c r="D7" s="400"/>
      <c r="E7" s="400"/>
      <c r="F7" s="400"/>
      <c r="G7" s="400"/>
      <c r="H7" s="400"/>
      <c r="I7" s="401" t="s">
        <v>836</v>
      </c>
      <c r="J7" s="376"/>
    </row>
    <row r="8" spans="1:10">
      <c r="A8" s="399" t="s">
        <v>837</v>
      </c>
      <c r="B8" s="400"/>
      <c r="C8" s="400"/>
      <c r="D8" s="400"/>
      <c r="E8" s="400"/>
      <c r="F8" s="400"/>
      <c r="G8" s="400"/>
      <c r="H8" s="400"/>
      <c r="I8" s="400"/>
      <c r="J8" s="376"/>
    </row>
    <row r="9" spans="1:10">
      <c r="A9" s="399" t="s">
        <v>838</v>
      </c>
      <c r="B9" s="400"/>
      <c r="C9" s="400"/>
      <c r="D9" s="400"/>
      <c r="E9" s="400"/>
      <c r="F9" s="400"/>
      <c r="G9" s="400"/>
      <c r="H9" s="400"/>
      <c r="I9" s="400"/>
      <c r="J9" s="376"/>
    </row>
    <row r="10" spans="1:10" ht="13.35" customHeight="1" thickBot="1">
      <c r="A10" s="400"/>
      <c r="B10" s="400"/>
      <c r="C10" s="400"/>
      <c r="D10" s="400"/>
      <c r="E10" s="400"/>
      <c r="F10" s="400"/>
      <c r="G10" s="400"/>
      <c r="H10" s="400"/>
      <c r="I10" s="400"/>
      <c r="J10" s="293"/>
    </row>
    <row r="11" spans="1:10" ht="16.350000000000001" customHeight="1" thickTop="1">
      <c r="A11" s="377" t="s">
        <v>783</v>
      </c>
      <c r="B11" s="378"/>
      <c r="C11" s="378"/>
      <c r="D11" s="378"/>
      <c r="E11" s="378"/>
      <c r="F11" s="378"/>
      <c r="G11" s="378"/>
      <c r="H11" s="378"/>
      <c r="I11" s="378"/>
      <c r="J11" s="379"/>
    </row>
    <row r="12" spans="1:10" ht="14.1" customHeight="1" thickBot="1">
      <c r="A12" s="380" t="s">
        <v>1328</v>
      </c>
      <c r="B12" s="374"/>
      <c r="C12" s="374"/>
      <c r="D12" s="374"/>
      <c r="E12" s="374"/>
      <c r="F12" s="374"/>
      <c r="G12" s="374"/>
      <c r="H12" s="374"/>
      <c r="I12" s="374"/>
      <c r="J12" s="379"/>
    </row>
    <row r="13" spans="1:10" ht="14.1" customHeight="1" thickTop="1">
      <c r="A13" s="381"/>
      <c r="B13" s="382"/>
      <c r="C13" s="382"/>
      <c r="D13" s="382"/>
      <c r="E13" s="382"/>
      <c r="F13" s="382"/>
      <c r="G13" s="382"/>
      <c r="H13" s="382"/>
      <c r="I13" s="382"/>
      <c r="J13" s="153"/>
    </row>
    <row r="14" spans="1:10">
      <c r="A14" s="375" t="s">
        <v>784</v>
      </c>
      <c r="B14" s="374"/>
      <c r="C14" s="374"/>
      <c r="D14" s="374"/>
      <c r="E14" s="375"/>
      <c r="F14" s="375"/>
      <c r="G14" s="375"/>
      <c r="H14" s="374"/>
      <c r="I14" s="374"/>
      <c r="J14" s="226"/>
    </row>
    <row r="15" spans="1:10" ht="8.25" customHeight="1">
      <c r="J15" s="226"/>
    </row>
    <row r="16" spans="1:10" ht="5.0999999999999996" customHeight="1">
      <c r="A16" s="383"/>
      <c r="J16" s="226"/>
    </row>
    <row r="17" spans="1:10">
      <c r="A17" s="383" t="s">
        <v>785</v>
      </c>
      <c r="J17" s="226"/>
    </row>
    <row r="18" spans="1:10" ht="6.75" customHeight="1">
      <c r="A18" s="383"/>
      <c r="B18" s="230"/>
      <c r="C18" s="230"/>
      <c r="D18" s="230"/>
      <c r="E18" s="230"/>
      <c r="F18" s="230"/>
      <c r="G18" s="230"/>
      <c r="H18" s="230"/>
      <c r="I18" s="230"/>
      <c r="J18" s="384"/>
    </row>
    <row r="19" spans="1:10" ht="6.75" customHeight="1">
      <c r="A19" s="383"/>
      <c r="B19" s="230"/>
      <c r="C19" s="230"/>
      <c r="D19" s="230"/>
      <c r="E19" s="230"/>
      <c r="F19" s="230"/>
      <c r="G19" s="230"/>
      <c r="H19" s="230"/>
      <c r="I19" s="230"/>
      <c r="J19" s="384"/>
    </row>
    <row r="20" spans="1:10" ht="13.35" customHeight="1">
      <c r="A20" s="383"/>
      <c r="B20" s="397" t="s">
        <v>786</v>
      </c>
      <c r="C20" s="230"/>
      <c r="D20" s="395" t="s">
        <v>787</v>
      </c>
      <c r="E20" s="395"/>
      <c r="F20" s="396"/>
      <c r="G20" s="395"/>
      <c r="H20" s="395"/>
      <c r="I20" s="395"/>
      <c r="J20" s="386">
        <v>8</v>
      </c>
    </row>
    <row r="21" spans="1:10" ht="12.75" customHeight="1">
      <c r="A21" s="383"/>
      <c r="B21" s="397" t="s">
        <v>788</v>
      </c>
      <c r="C21" s="230"/>
      <c r="D21" s="230" t="s">
        <v>843</v>
      </c>
      <c r="E21" s="230"/>
      <c r="F21" s="388"/>
      <c r="G21" s="230"/>
      <c r="H21" s="230"/>
      <c r="I21" s="230"/>
      <c r="J21" s="386">
        <v>9</v>
      </c>
    </row>
    <row r="22" spans="1:10" ht="13.35" customHeight="1">
      <c r="A22" s="383"/>
      <c r="B22" s="397" t="s">
        <v>789</v>
      </c>
      <c r="C22" s="230"/>
      <c r="D22" s="389" t="s">
        <v>790</v>
      </c>
      <c r="E22" s="389"/>
      <c r="F22" s="389"/>
      <c r="G22" s="389"/>
      <c r="H22" s="389"/>
      <c r="I22" s="389"/>
      <c r="J22" s="386">
        <v>10</v>
      </c>
    </row>
    <row r="23" spans="1:10" ht="13.35" customHeight="1">
      <c r="A23" s="383"/>
      <c r="B23" s="397" t="s">
        <v>791</v>
      </c>
      <c r="C23" s="230"/>
      <c r="D23" s="389" t="s">
        <v>792</v>
      </c>
      <c r="E23" s="389"/>
      <c r="F23" s="389"/>
      <c r="G23" s="389"/>
      <c r="H23" s="389"/>
      <c r="I23" s="389"/>
      <c r="J23" s="386">
        <v>11</v>
      </c>
    </row>
    <row r="24" spans="1:10" ht="13.35" customHeight="1">
      <c r="A24" s="383"/>
      <c r="B24" s="397" t="s">
        <v>793</v>
      </c>
      <c r="C24" s="230"/>
      <c r="D24" s="389" t="s">
        <v>794</v>
      </c>
      <c r="E24" s="389"/>
      <c r="F24" s="389"/>
      <c r="G24" s="389"/>
      <c r="H24" s="389"/>
      <c r="I24" s="389"/>
      <c r="J24" s="386">
        <v>12</v>
      </c>
    </row>
    <row r="25" spans="1:10" ht="13.35" customHeight="1">
      <c r="A25" s="383"/>
      <c r="B25" s="397" t="s">
        <v>795</v>
      </c>
      <c r="C25" s="230"/>
      <c r="D25" s="389" t="s">
        <v>796</v>
      </c>
      <c r="E25" s="389"/>
      <c r="F25" s="389"/>
      <c r="G25" s="389"/>
      <c r="H25" s="389"/>
      <c r="I25" s="389"/>
      <c r="J25" s="386">
        <v>13</v>
      </c>
    </row>
    <row r="26" spans="1:10" ht="13.35" customHeight="1">
      <c r="A26" s="383"/>
      <c r="B26" s="397" t="s">
        <v>797</v>
      </c>
      <c r="C26" s="230"/>
      <c r="D26" s="389" t="s">
        <v>798</v>
      </c>
      <c r="E26" s="389"/>
      <c r="F26" s="389"/>
      <c r="G26" s="389"/>
      <c r="H26" s="389"/>
      <c r="I26" s="389"/>
      <c r="J26" s="386">
        <v>14</v>
      </c>
    </row>
    <row r="27" spans="1:10" ht="13.35" customHeight="1">
      <c r="A27" s="383"/>
      <c r="B27" s="397" t="s">
        <v>799</v>
      </c>
      <c r="C27" s="230"/>
      <c r="D27" s="389" t="s">
        <v>800</v>
      </c>
      <c r="E27" s="389"/>
      <c r="F27" s="389"/>
      <c r="G27" s="389"/>
      <c r="H27" s="389"/>
      <c r="I27" s="389"/>
      <c r="J27" s="386">
        <v>15</v>
      </c>
    </row>
    <row r="28" spans="1:10" ht="13.35" customHeight="1">
      <c r="A28" s="383"/>
      <c r="B28" s="397" t="s">
        <v>801</v>
      </c>
      <c r="C28" s="230"/>
      <c r="D28" s="389" t="s">
        <v>802</v>
      </c>
      <c r="E28" s="389"/>
      <c r="F28" s="389"/>
      <c r="G28" s="389"/>
      <c r="H28" s="389"/>
      <c r="I28" s="389"/>
      <c r="J28" s="386">
        <v>16</v>
      </c>
    </row>
    <row r="29" spans="1:10" ht="13.35" customHeight="1">
      <c r="A29" s="383"/>
      <c r="B29" s="397" t="s">
        <v>803</v>
      </c>
      <c r="C29" s="230"/>
      <c r="D29" s="389" t="s">
        <v>804</v>
      </c>
      <c r="E29" s="389"/>
      <c r="F29" s="389"/>
      <c r="G29" s="389"/>
      <c r="H29" s="389"/>
      <c r="I29" s="389"/>
      <c r="J29" s="386">
        <v>17</v>
      </c>
    </row>
    <row r="30" spans="1:10" ht="13.35" customHeight="1">
      <c r="A30" s="383"/>
      <c r="B30" s="397" t="s">
        <v>805</v>
      </c>
      <c r="C30" s="230"/>
      <c r="D30" s="389" t="s">
        <v>806</v>
      </c>
      <c r="E30" s="389"/>
      <c r="F30" s="389"/>
      <c r="G30" s="389"/>
      <c r="H30" s="389"/>
      <c r="I30" s="389"/>
      <c r="J30" s="386">
        <v>18</v>
      </c>
    </row>
    <row r="31" spans="1:10" ht="13.35" customHeight="1">
      <c r="A31" s="383"/>
      <c r="B31" s="397" t="s">
        <v>807</v>
      </c>
      <c r="C31" s="230"/>
      <c r="D31" s="389" t="s">
        <v>808</v>
      </c>
      <c r="E31" s="389"/>
      <c r="F31" s="389"/>
      <c r="G31" s="389"/>
      <c r="H31" s="389"/>
      <c r="I31" s="389"/>
      <c r="J31" s="386">
        <v>19</v>
      </c>
    </row>
    <row r="32" spans="1:10" ht="13.35" customHeight="1">
      <c r="A32" s="383"/>
      <c r="B32" s="397"/>
      <c r="C32" s="230"/>
      <c r="D32" s="389"/>
      <c r="E32" s="389"/>
      <c r="F32" s="389"/>
      <c r="G32" s="389"/>
      <c r="H32" s="389"/>
      <c r="I32" s="389"/>
      <c r="J32" s="386"/>
    </row>
    <row r="33" spans="1:10" ht="13.35" customHeight="1">
      <c r="A33" s="628" t="s">
        <v>965</v>
      </c>
      <c r="B33" s="397"/>
      <c r="C33" s="230"/>
      <c r="D33" s="230"/>
      <c r="E33" s="230"/>
      <c r="F33" s="230"/>
      <c r="G33" s="230"/>
      <c r="H33" s="230"/>
      <c r="I33" s="230"/>
      <c r="J33" s="386">
        <v>20</v>
      </c>
    </row>
    <row r="34" spans="1:10" ht="12" customHeight="1">
      <c r="A34" s="383"/>
      <c r="B34" s="230"/>
      <c r="C34" s="230"/>
      <c r="D34" s="389"/>
      <c r="E34" s="389"/>
      <c r="F34" s="389"/>
      <c r="G34" s="389"/>
      <c r="H34" s="389"/>
      <c r="I34" s="389"/>
      <c r="J34" s="386"/>
    </row>
    <row r="35" spans="1:10">
      <c r="A35" s="383" t="s">
        <v>809</v>
      </c>
      <c r="B35" s="230"/>
      <c r="C35" s="230"/>
      <c r="D35" s="230"/>
      <c r="E35" s="230"/>
      <c r="F35" s="230"/>
      <c r="G35" s="230"/>
      <c r="H35" s="230"/>
      <c r="I35" s="230"/>
      <c r="J35" s="386"/>
    </row>
    <row r="36" spans="1:10" ht="7.5" customHeight="1">
      <c r="A36" s="383"/>
      <c r="B36" s="230"/>
      <c r="C36" s="230"/>
      <c r="D36" s="230"/>
      <c r="E36" s="230"/>
      <c r="F36" s="230"/>
      <c r="G36" s="230"/>
      <c r="H36" s="230"/>
      <c r="I36" s="230"/>
      <c r="J36" s="386"/>
    </row>
    <row r="37" spans="1:10" ht="13.35" customHeight="1">
      <c r="A37" s="383"/>
      <c r="B37" s="397" t="s">
        <v>810</v>
      </c>
      <c r="C37" s="230"/>
      <c r="D37" s="230" t="s">
        <v>811</v>
      </c>
      <c r="E37" s="230"/>
      <c r="F37" s="230"/>
      <c r="G37" s="230"/>
      <c r="H37" s="230"/>
      <c r="I37" s="230"/>
      <c r="J37" s="386">
        <v>32</v>
      </c>
    </row>
    <row r="38" spans="1:10" ht="13.35" customHeight="1">
      <c r="A38" s="383"/>
      <c r="B38" s="397" t="s">
        <v>812</v>
      </c>
      <c r="C38" s="230"/>
      <c r="D38" s="390" t="s">
        <v>813</v>
      </c>
      <c r="E38" s="391"/>
      <c r="F38" s="391"/>
      <c r="G38" s="391"/>
      <c r="H38" s="391"/>
      <c r="I38" s="391"/>
      <c r="J38" s="386">
        <v>34</v>
      </c>
    </row>
    <row r="39" spans="1:10" ht="13.35" customHeight="1">
      <c r="A39" s="383"/>
      <c r="B39" s="397" t="s">
        <v>814</v>
      </c>
      <c r="C39" s="230"/>
      <c r="D39" s="390" t="s">
        <v>815</v>
      </c>
      <c r="E39" s="391"/>
      <c r="F39" s="391"/>
      <c r="G39" s="391"/>
      <c r="H39" s="391"/>
      <c r="I39" s="391"/>
      <c r="J39" s="386">
        <v>44</v>
      </c>
    </row>
    <row r="40" spans="1:10" ht="13.35" customHeight="1">
      <c r="A40" s="383"/>
      <c r="B40" s="397" t="s">
        <v>816</v>
      </c>
      <c r="C40" s="230"/>
      <c r="D40" s="390" t="s">
        <v>817</v>
      </c>
      <c r="E40" s="391"/>
      <c r="F40" s="391"/>
      <c r="G40" s="391"/>
      <c r="H40" s="391"/>
      <c r="I40" s="391"/>
      <c r="J40" s="386">
        <v>46</v>
      </c>
    </row>
    <row r="41" spans="1:10" ht="13.35" customHeight="1">
      <c r="A41" s="383"/>
      <c r="B41" s="397" t="s">
        <v>818</v>
      </c>
      <c r="C41" s="230"/>
      <c r="D41" s="230" t="s">
        <v>819</v>
      </c>
      <c r="E41" s="230"/>
      <c r="F41" s="230"/>
      <c r="G41" s="230"/>
      <c r="H41" s="230"/>
      <c r="I41" s="230"/>
      <c r="J41" s="386">
        <v>47</v>
      </c>
    </row>
    <row r="42" spans="1:10" ht="13.35" customHeight="1">
      <c r="A42" s="383"/>
      <c r="B42" s="397" t="s">
        <v>820</v>
      </c>
      <c r="C42" s="230"/>
      <c r="D42" s="392" t="s">
        <v>839</v>
      </c>
      <c r="E42" s="389"/>
      <c r="F42" s="389"/>
      <c r="G42" s="389"/>
      <c r="H42" s="389"/>
      <c r="I42" s="389"/>
      <c r="J42" s="386">
        <v>49</v>
      </c>
    </row>
    <row r="43" spans="1:10" ht="13.35" customHeight="1">
      <c r="A43" s="383"/>
      <c r="B43" s="397" t="s">
        <v>840</v>
      </c>
      <c r="C43" s="230"/>
      <c r="D43" s="392" t="s">
        <v>821</v>
      </c>
      <c r="E43" s="389"/>
      <c r="F43" s="389"/>
      <c r="G43" s="389"/>
      <c r="H43" s="389"/>
      <c r="I43" s="389"/>
      <c r="J43" s="386">
        <v>55</v>
      </c>
    </row>
    <row r="44" spans="1:10" ht="13.35" customHeight="1">
      <c r="A44" s="383"/>
      <c r="B44" s="397" t="s">
        <v>822</v>
      </c>
      <c r="C44" s="230"/>
      <c r="D44" s="393" t="s">
        <v>823</v>
      </c>
      <c r="E44" s="393"/>
      <c r="F44" s="393"/>
      <c r="G44" s="393"/>
      <c r="H44" s="393"/>
      <c r="I44" s="393"/>
      <c r="J44" s="386">
        <v>56</v>
      </c>
    </row>
    <row r="45" spans="1:10" ht="13.35" customHeight="1">
      <c r="A45" s="383"/>
      <c r="B45" s="397" t="s">
        <v>824</v>
      </c>
      <c r="C45" s="230"/>
      <c r="D45" s="389" t="s">
        <v>825</v>
      </c>
      <c r="E45" s="389"/>
      <c r="F45" s="389"/>
      <c r="G45" s="389"/>
      <c r="H45" s="389"/>
      <c r="I45" s="389"/>
      <c r="J45" s="386">
        <v>57</v>
      </c>
    </row>
    <row r="46" spans="1:10" ht="13.35" customHeight="1">
      <c r="A46" s="383"/>
      <c r="B46" s="397" t="s">
        <v>826</v>
      </c>
      <c r="C46" s="230"/>
      <c r="D46" s="387" t="s">
        <v>792</v>
      </c>
      <c r="E46" s="394"/>
      <c r="F46" s="394"/>
      <c r="G46" s="394"/>
      <c r="H46" s="394"/>
      <c r="I46" s="394"/>
      <c r="J46" s="386">
        <v>58</v>
      </c>
    </row>
    <row r="47" spans="1:10" ht="13.35" customHeight="1">
      <c r="A47" s="383"/>
      <c r="B47" s="397" t="s">
        <v>827</v>
      </c>
      <c r="C47" s="230"/>
      <c r="D47" s="230" t="s">
        <v>828</v>
      </c>
      <c r="E47" s="389"/>
      <c r="F47" s="389"/>
      <c r="G47" s="389"/>
      <c r="H47" s="389"/>
      <c r="I47" s="389"/>
      <c r="J47" s="386">
        <v>59</v>
      </c>
    </row>
    <row r="48" spans="1:10" ht="13.35" customHeight="1">
      <c r="A48" s="383"/>
      <c r="B48" s="397" t="s">
        <v>829</v>
      </c>
      <c r="C48" s="230"/>
      <c r="D48" s="391" t="s">
        <v>830</v>
      </c>
      <c r="E48" s="391"/>
      <c r="F48" s="391"/>
      <c r="G48" s="391"/>
      <c r="H48" s="391"/>
      <c r="I48" s="391"/>
      <c r="J48" s="386">
        <v>60</v>
      </c>
    </row>
    <row r="49" spans="1:10" ht="13.35" customHeight="1">
      <c r="A49" s="383"/>
      <c r="B49" s="397" t="s">
        <v>831</v>
      </c>
      <c r="C49" s="230"/>
      <c r="D49" s="385" t="s">
        <v>832</v>
      </c>
      <c r="E49" s="385"/>
      <c r="F49" s="385"/>
      <c r="G49" s="385"/>
      <c r="H49" s="385"/>
      <c r="I49" s="385"/>
      <c r="J49" s="386">
        <v>61</v>
      </c>
    </row>
    <row r="50" spans="1:10" ht="13.35" customHeight="1">
      <c r="A50" s="383"/>
      <c r="B50" s="230"/>
      <c r="C50" s="230"/>
      <c r="D50" s="388"/>
      <c r="E50" s="388"/>
      <c r="F50" s="388"/>
      <c r="G50" s="388"/>
      <c r="H50" s="388"/>
      <c r="I50" s="388"/>
      <c r="J50" s="386"/>
    </row>
  </sheetData>
  <hyperlinks>
    <hyperlink ref="B20" location="'Exhibit A'!A1" display="Exhibit A" xr:uid="{00000000-0004-0000-0000-000000000000}"/>
    <hyperlink ref="B21" location="'Exhibit A Supplemental'!A1" display="Exhibit A Supplemental" xr:uid="{00000000-0004-0000-0000-000001000000}"/>
    <hyperlink ref="B22" location="'Exhibit B'!A1" display="Exhibit B" xr:uid="{00000000-0004-0000-0000-000002000000}"/>
    <hyperlink ref="B23" location="'Exhibit C'!A1" display="Exhibit C" xr:uid="{00000000-0004-0000-0000-000003000000}"/>
    <hyperlink ref="B24" location="'Exhibit D General'!A1" display="Exhibit D General Fund" xr:uid="{00000000-0004-0000-0000-000004000000}"/>
    <hyperlink ref="B25" location="'Exhibit D Special'!A1" display="Exhibit D Special Revenue" xr:uid="{00000000-0004-0000-0000-000005000000}"/>
    <hyperlink ref="B26" location="'Exhibit D Special State'!A1" display="Exhibit D Special Revenue - State" xr:uid="{00000000-0004-0000-0000-000006000000}"/>
    <hyperlink ref="B27" location="'Exhibit D Special Federal'!A1" display="Exhibit D Special Revenue - Federal" xr:uid="{00000000-0004-0000-0000-000007000000}"/>
    <hyperlink ref="B28" location="'Exhibit D Debt'!A1" display="Exhibit D Debt" xr:uid="{00000000-0004-0000-0000-000008000000}"/>
    <hyperlink ref="B29" location="'Exhibit D Capital'!A1" display="Exhibit D Capital Projects" xr:uid="{00000000-0004-0000-0000-000009000000}"/>
    <hyperlink ref="B30" location="'Exhibit D Capital State'!A1" display="Exhibit D Capital Projects - State" xr:uid="{00000000-0004-0000-0000-00000A000000}"/>
    <hyperlink ref="B31" location="'Exhibit D Capital Federal'!A1" display="Exhibit D Capital Projects - Federal" xr:uid="{00000000-0004-0000-0000-00000B000000}"/>
    <hyperlink ref="B37" location="'Exhibit A-1'!A1" display="Exhibit A-1" xr:uid="{00000000-0004-0000-0000-00000C000000}"/>
    <hyperlink ref="B38" location="'Exhibit A-2 State'!A1" display="Exhibit A-2 - State" xr:uid="{00000000-0004-0000-0000-00000D000000}"/>
    <hyperlink ref="B39" location="'Exhibit A-2 Federal'!A1" display="Exhibit A-2 - Federal" xr:uid="{00000000-0004-0000-0000-00000E000000}"/>
    <hyperlink ref="B40" location="'Exhibit A-2 Summary'!A1" display="Exhibit A-2 - Summary" xr:uid="{00000000-0004-0000-0000-00000F000000}"/>
    <hyperlink ref="B41" location="'Exhibit A-3'!A1" display="Exhibit A-3" xr:uid="{00000000-0004-0000-0000-000010000000}"/>
    <hyperlink ref="B42" location="'Exhibit A-4 '!A1" display="Exhibit A-4" xr:uid="{00000000-0004-0000-0000-000011000000}"/>
    <hyperlink ref="B44" location="'Exhibit B-1'!A1" display="Exhibit B-1" xr:uid="{00000000-0004-0000-0000-000012000000}"/>
    <hyperlink ref="B45" location="'Exhibit B-2'!A1" display="Exhibit B-2" xr:uid="{00000000-0004-0000-0000-000013000000}"/>
    <hyperlink ref="B46" location="'Exhibit C-1'!A1" display="Exhibit C-1" xr:uid="{00000000-0004-0000-0000-000014000000}"/>
    <hyperlink ref="B47" location="'Exhibit C-2'!A1" display="Exhibit C-2" xr:uid="{00000000-0004-0000-0000-000015000000}"/>
    <hyperlink ref="B48" location="'Exhibit C-3'!A1" display="Exhibit C-3" xr:uid="{00000000-0004-0000-0000-000016000000}"/>
    <hyperlink ref="B49" location="'Exhibit C-4'!A1" display="Exhibit C-4" xr:uid="{00000000-0004-0000-0000-000017000000}"/>
    <hyperlink ref="B43" location="'Exhibit A-4  State - Federal'!A1" display="Exhibit A-4 State- Federal" xr:uid="{00000000-0004-0000-0000-000018000000}"/>
    <hyperlink ref="A33" location="'Footnotes 1 - 10'!A1" display="Notes to Financial Statements" xr:uid="{00000000-0004-0000-0000-000019000000}"/>
  </hyperlinks>
  <printOptions horizontalCentered="1"/>
  <pageMargins left="1" right="0.5" top="0.7" bottom="0.6" header="0" footer="0"/>
  <pageSetup scale="70" orientation="landscape" errors="blank" r:id="rId1"/>
  <headerFooter scaleWithDoc="0"/>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41"/>
  <sheetViews>
    <sheetView showGridLines="0" zoomScale="80" workbookViewId="0"/>
  </sheetViews>
  <sheetFormatPr defaultColWidth="8.88671875" defaultRowHeight="15"/>
  <cols>
    <col min="1" max="1" width="51.5546875" style="188" customWidth="1"/>
    <col min="2" max="2" width="2.109375" style="188" customWidth="1"/>
    <col min="3" max="3" width="14.109375" style="179" customWidth="1"/>
    <col min="4" max="4" width="2" style="179" customWidth="1"/>
    <col min="5" max="5" width="14.88671875" style="179" customWidth="1"/>
    <col min="6" max="6" width="2" style="179" customWidth="1"/>
    <col min="7" max="7" width="14.88671875" style="179" customWidth="1"/>
    <col min="8" max="8" width="2.109375" style="179" customWidth="1"/>
    <col min="9" max="9" width="14.88671875" style="179" customWidth="1"/>
    <col min="10" max="10" width="2.109375" style="179" customWidth="1"/>
    <col min="11" max="11" width="14.88671875" style="179" customWidth="1"/>
    <col min="12" max="13" width="3.88671875" style="179" customWidth="1"/>
    <col min="14" max="14" width="12.44140625" style="179" customWidth="1"/>
    <col min="15" max="15" width="2.109375" style="179" customWidth="1"/>
    <col min="16" max="16" width="12.5546875" style="179" customWidth="1"/>
    <col min="17" max="17" width="2.109375" style="179" customWidth="1"/>
    <col min="18" max="18" width="12.88671875" style="179" customWidth="1"/>
    <col min="19" max="19" width="2.109375" style="179" customWidth="1"/>
    <col min="20" max="20" width="12.88671875" style="179" customWidth="1"/>
    <col min="21" max="21" width="2" style="179" customWidth="1"/>
    <col min="22" max="22" width="11.88671875" style="179" customWidth="1"/>
    <col min="23" max="23" width="11.44140625" style="179" customWidth="1"/>
    <col min="24" max="24" width="1.88671875" style="179" customWidth="1"/>
    <col min="25" max="25" width="11.88671875" style="179" customWidth="1"/>
    <col min="26" max="26" width="2.109375" style="179" customWidth="1"/>
    <col min="27" max="27" width="11.44140625" style="179" customWidth="1"/>
    <col min="28" max="28" width="0.5546875" style="179" customWidth="1"/>
    <col min="29" max="29" width="2.109375" style="179" customWidth="1"/>
    <col min="30" max="30" width="10.5546875" style="179" customWidth="1"/>
    <col min="31" max="31" width="11.109375" style="179" customWidth="1"/>
    <col min="32" max="32" width="2.109375" style="179" customWidth="1"/>
    <col min="33" max="33" width="11.109375" style="179" customWidth="1"/>
    <col min="34" max="34" width="2.109375" style="179" customWidth="1"/>
    <col min="35" max="35" width="12.44140625" style="179" customWidth="1"/>
    <col min="36" max="41" width="8.88671875" style="179"/>
    <col min="42" max="16384" width="8.88671875" style="188"/>
  </cols>
  <sheetData>
    <row r="1" spans="1:35">
      <c r="A1" s="366" t="s">
        <v>775</v>
      </c>
    </row>
    <row r="3" spans="1:35" ht="18" customHeight="1">
      <c r="A3" s="270" t="s">
        <v>59</v>
      </c>
      <c r="B3" s="177"/>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row>
    <row r="4" spans="1:35" ht="18" customHeight="1">
      <c r="A4" s="270" t="s">
        <v>47</v>
      </c>
      <c r="B4" s="177"/>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5" ht="18" customHeight="1">
      <c r="A5" s="270" t="s">
        <v>1133</v>
      </c>
      <c r="B5" s="180"/>
      <c r="C5" s="181"/>
      <c r="D5" s="181"/>
      <c r="E5" s="181"/>
      <c r="F5" s="181"/>
      <c r="G5" s="181"/>
      <c r="H5" s="181"/>
      <c r="I5" s="181"/>
      <c r="J5" s="181"/>
      <c r="K5" s="183" t="s">
        <v>490</v>
      </c>
      <c r="L5" s="181"/>
      <c r="M5" s="181"/>
      <c r="N5" s="181"/>
      <c r="O5" s="181"/>
      <c r="P5" s="181"/>
      <c r="Q5" s="181"/>
      <c r="R5" s="181"/>
      <c r="S5" s="181"/>
      <c r="T5" s="182"/>
      <c r="U5" s="181"/>
      <c r="V5" s="181"/>
      <c r="W5" s="181"/>
      <c r="X5" s="181"/>
      <c r="Y5" s="181"/>
      <c r="Z5" s="181"/>
      <c r="AA5" s="181"/>
      <c r="AB5" s="181"/>
      <c r="AC5" s="181"/>
      <c r="AD5" s="181"/>
      <c r="AE5" s="181"/>
      <c r="AF5" s="181"/>
      <c r="AG5" s="181"/>
      <c r="AH5" s="181"/>
      <c r="AI5" s="183"/>
    </row>
    <row r="6" spans="1:35" ht="18" customHeight="1">
      <c r="A6" s="270" t="s">
        <v>1137</v>
      </c>
      <c r="B6" s="180"/>
      <c r="C6" s="181"/>
      <c r="D6" s="181"/>
      <c r="E6" s="181"/>
      <c r="F6" s="181"/>
      <c r="G6" s="181"/>
      <c r="H6" s="181"/>
      <c r="I6" s="181"/>
      <c r="J6" s="181"/>
      <c r="K6" s="212" t="s">
        <v>491</v>
      </c>
      <c r="L6" s="181"/>
      <c r="M6" s="181"/>
      <c r="N6" s="181"/>
      <c r="O6" s="181"/>
      <c r="P6" s="181"/>
      <c r="Q6" s="181"/>
      <c r="R6" s="181"/>
      <c r="S6" s="181"/>
      <c r="T6" s="184"/>
      <c r="U6" s="181"/>
      <c r="V6" s="181"/>
      <c r="W6" s="181"/>
      <c r="X6" s="181"/>
      <c r="Y6" s="181"/>
      <c r="Z6" s="181"/>
      <c r="AA6" s="181"/>
      <c r="AB6" s="181"/>
      <c r="AC6" s="181"/>
      <c r="AD6" s="181"/>
      <c r="AE6" s="181"/>
      <c r="AF6" s="181"/>
      <c r="AG6" s="181"/>
      <c r="AH6" s="181"/>
      <c r="AI6" s="181"/>
    </row>
    <row r="7" spans="1:35" ht="18" customHeight="1">
      <c r="A7" s="270" t="s">
        <v>1138</v>
      </c>
      <c r="B7" s="180"/>
      <c r="C7" s="181"/>
      <c r="D7" s="181"/>
      <c r="E7" s="181"/>
      <c r="F7" s="181"/>
      <c r="G7" s="181"/>
      <c r="H7" s="181"/>
      <c r="I7" s="181"/>
      <c r="J7" s="181"/>
      <c r="K7" s="212"/>
      <c r="L7" s="181"/>
      <c r="M7" s="181"/>
      <c r="N7" s="181"/>
      <c r="O7" s="181"/>
      <c r="P7" s="181"/>
      <c r="Q7" s="181"/>
      <c r="R7" s="181"/>
      <c r="S7" s="181"/>
      <c r="T7" s="184"/>
      <c r="U7" s="181"/>
      <c r="V7" s="181"/>
      <c r="W7" s="181"/>
      <c r="X7" s="181"/>
      <c r="Y7" s="181"/>
      <c r="Z7" s="181"/>
      <c r="AA7" s="181"/>
      <c r="AB7" s="181"/>
      <c r="AC7" s="181"/>
      <c r="AD7" s="181"/>
      <c r="AE7" s="181"/>
      <c r="AF7" s="181"/>
      <c r="AG7" s="181"/>
      <c r="AH7" s="181"/>
      <c r="AI7" s="181"/>
    </row>
    <row r="8" spans="1:35" ht="18" customHeight="1">
      <c r="A8" s="271" t="s">
        <v>1314</v>
      </c>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row>
    <row r="9" spans="1:35" ht="16.350000000000001" customHeight="1">
      <c r="A9" s="198" t="s">
        <v>1107</v>
      </c>
      <c r="B9" s="185"/>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row>
    <row r="10" spans="1:35" ht="18">
      <c r="A10" s="186"/>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row>
    <row r="11" spans="1:35">
      <c r="A11" s="187"/>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row>
    <row r="12" spans="1:35">
      <c r="A12" s="187"/>
      <c r="B12" s="180"/>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row>
    <row r="13" spans="1:35" ht="15.75">
      <c r="C13" s="829"/>
      <c r="D13" s="830"/>
      <c r="E13" s="830"/>
      <c r="F13" s="830"/>
      <c r="G13" s="830"/>
      <c r="H13" s="830"/>
      <c r="I13" s="830"/>
      <c r="J13" s="830"/>
      <c r="K13" s="830"/>
      <c r="L13" s="189"/>
      <c r="M13" s="190"/>
      <c r="N13" s="189"/>
      <c r="O13" s="189"/>
      <c r="P13" s="189"/>
      <c r="Q13" s="189"/>
      <c r="R13" s="189"/>
      <c r="S13" s="189"/>
      <c r="T13" s="189"/>
      <c r="U13" s="190"/>
      <c r="V13" s="189"/>
      <c r="W13" s="189"/>
      <c r="X13" s="189"/>
      <c r="Y13" s="189"/>
      <c r="Z13" s="189"/>
      <c r="AA13" s="189"/>
      <c r="AB13" s="189"/>
      <c r="AC13" s="190"/>
      <c r="AD13" s="189"/>
      <c r="AE13" s="191"/>
      <c r="AF13" s="189"/>
      <c r="AG13" s="189"/>
      <c r="AH13" s="189"/>
      <c r="AI13" s="189"/>
    </row>
    <row r="14" spans="1:35" ht="15.75">
      <c r="C14" s="190"/>
      <c r="D14" s="190"/>
      <c r="E14" s="190"/>
      <c r="F14" s="190"/>
      <c r="G14" s="190"/>
      <c r="H14" s="190"/>
      <c r="I14" s="190"/>
      <c r="J14" s="190"/>
      <c r="K14" s="192" t="s">
        <v>1372</v>
      </c>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row>
    <row r="15" spans="1:35" ht="15.75">
      <c r="C15" s="190"/>
      <c r="D15" s="190"/>
      <c r="E15" s="190"/>
      <c r="F15" s="190"/>
      <c r="G15" s="190"/>
      <c r="H15" s="190"/>
      <c r="I15" s="190"/>
      <c r="J15" s="190"/>
      <c r="K15" s="192" t="s">
        <v>523</v>
      </c>
      <c r="L15" s="192"/>
      <c r="M15" s="190"/>
      <c r="N15" s="190"/>
      <c r="O15" s="190"/>
      <c r="P15" s="190"/>
      <c r="Q15" s="190"/>
      <c r="R15" s="190"/>
      <c r="S15" s="190"/>
      <c r="T15" s="193"/>
      <c r="U15" s="190"/>
      <c r="V15" s="190"/>
      <c r="W15" s="190"/>
      <c r="X15" s="190"/>
      <c r="Y15" s="190"/>
      <c r="Z15" s="190"/>
      <c r="AA15" s="193"/>
      <c r="AB15" s="192"/>
      <c r="AC15" s="190"/>
      <c r="AD15" s="190"/>
      <c r="AE15" s="190"/>
      <c r="AF15" s="190"/>
      <c r="AG15" s="190"/>
      <c r="AH15" s="190"/>
      <c r="AI15" s="193"/>
    </row>
    <row r="16" spans="1:35" ht="15.75">
      <c r="C16" s="826" t="s">
        <v>492</v>
      </c>
      <c r="D16" s="826"/>
      <c r="E16" s="826"/>
      <c r="F16" s="826"/>
      <c r="G16" s="826"/>
      <c r="H16" s="190"/>
      <c r="I16" s="190"/>
      <c r="J16" s="190"/>
      <c r="K16" s="192" t="s">
        <v>493</v>
      </c>
      <c r="L16" s="192"/>
      <c r="M16" s="190"/>
      <c r="N16" s="194"/>
      <c r="O16" s="194"/>
      <c r="P16" s="195"/>
      <c r="Q16" s="190"/>
      <c r="R16" s="190"/>
      <c r="S16" s="190"/>
      <c r="T16" s="193"/>
      <c r="U16" s="190"/>
      <c r="V16" s="193"/>
      <c r="W16" s="192"/>
      <c r="X16" s="190"/>
      <c r="Y16" s="190"/>
      <c r="Z16" s="190"/>
      <c r="AA16" s="193"/>
      <c r="AB16" s="192"/>
      <c r="AC16" s="190"/>
      <c r="AD16" s="193"/>
      <c r="AE16" s="192"/>
      <c r="AF16" s="190"/>
      <c r="AG16" s="190"/>
      <c r="AH16" s="190"/>
      <c r="AI16" s="193"/>
    </row>
    <row r="17" spans="1:35" ht="15.75">
      <c r="C17" s="192" t="s">
        <v>494</v>
      </c>
      <c r="D17" s="192"/>
      <c r="E17" s="196" t="s">
        <v>495</v>
      </c>
      <c r="F17" s="192"/>
      <c r="G17" s="193" t="s">
        <v>496</v>
      </c>
      <c r="H17" s="190"/>
      <c r="I17" s="193" t="s">
        <v>497</v>
      </c>
      <c r="J17" s="190"/>
      <c r="K17" s="193" t="s">
        <v>293</v>
      </c>
      <c r="L17" s="192"/>
      <c r="M17" s="190"/>
      <c r="N17" s="192"/>
      <c r="O17" s="192"/>
      <c r="P17" s="192"/>
      <c r="Q17" s="190"/>
      <c r="R17" s="193"/>
      <c r="S17" s="190"/>
      <c r="T17" s="193"/>
      <c r="U17" s="190"/>
      <c r="V17" s="192"/>
      <c r="W17" s="192"/>
      <c r="X17" s="190"/>
      <c r="Y17" s="193"/>
      <c r="Z17" s="190"/>
      <c r="AA17" s="193"/>
      <c r="AB17" s="192"/>
      <c r="AC17" s="190"/>
      <c r="AD17" s="192"/>
      <c r="AE17" s="192"/>
      <c r="AF17" s="190"/>
      <c r="AG17" s="193"/>
      <c r="AH17" s="190"/>
      <c r="AI17" s="193"/>
    </row>
    <row r="18" spans="1:35">
      <c r="A18" s="185"/>
      <c r="B18" s="180"/>
      <c r="C18" s="197"/>
      <c r="D18" s="181"/>
      <c r="E18" s="181"/>
      <c r="F18" s="181"/>
      <c r="G18" s="197"/>
      <c r="H18" s="181"/>
      <c r="I18" s="197"/>
      <c r="J18" s="181"/>
      <c r="K18" s="197"/>
      <c r="L18" s="181"/>
      <c r="M18" s="181"/>
      <c r="O18" s="181"/>
      <c r="P18" s="181"/>
      <c r="Q18" s="181"/>
      <c r="R18" s="181"/>
      <c r="S18" s="181"/>
      <c r="T18" s="181"/>
      <c r="U18" s="181"/>
      <c r="V18" s="181"/>
      <c r="W18" s="181"/>
      <c r="X18" s="181"/>
      <c r="Y18" s="181"/>
      <c r="Z18" s="181"/>
      <c r="AA18" s="181"/>
      <c r="AB18" s="181"/>
      <c r="AC18" s="181"/>
      <c r="AD18" s="181"/>
      <c r="AE18" s="181"/>
      <c r="AF18" s="181"/>
      <c r="AG18" s="181"/>
      <c r="AH18" s="181"/>
      <c r="AI18" s="181"/>
    </row>
    <row r="19" spans="1:35" ht="15.75">
      <c r="A19" s="198" t="s">
        <v>0</v>
      </c>
      <c r="B19" s="200"/>
    </row>
    <row r="20" spans="1:35">
      <c r="A20" s="218" t="s">
        <v>1047</v>
      </c>
      <c r="B20" s="202" t="s">
        <v>22</v>
      </c>
      <c r="C20" s="573">
        <v>23486000</v>
      </c>
      <c r="D20" s="202"/>
      <c r="E20" s="573">
        <v>24473000</v>
      </c>
      <c r="F20" s="202"/>
      <c r="G20" s="573">
        <v>29159000</v>
      </c>
      <c r="H20" s="202"/>
      <c r="I20" s="241">
        <f>ROUND('Exhibit A-3'!S21,-2)</f>
        <v>29387800</v>
      </c>
      <c r="J20" s="202"/>
      <c r="K20" s="241">
        <f t="shared" ref="K20:K26" si="0">ROUND(SUM(I20)-SUM(G20),1)</f>
        <v>228800</v>
      </c>
      <c r="M20" s="202"/>
      <c r="N20" s="573"/>
      <c r="O20" s="202"/>
      <c r="P20" s="573"/>
      <c r="Q20" s="202"/>
      <c r="S20" s="202"/>
      <c r="U20" s="202"/>
      <c r="X20" s="202"/>
      <c r="Z20" s="202"/>
      <c r="AC20" s="202"/>
      <c r="AF20" s="202"/>
      <c r="AG20" s="204"/>
      <c r="AH20" s="202"/>
    </row>
    <row r="21" spans="1:35">
      <c r="A21" s="218" t="s">
        <v>1005</v>
      </c>
      <c r="B21" s="188" t="s">
        <v>22</v>
      </c>
      <c r="C21" s="201">
        <v>10453000</v>
      </c>
      <c r="D21" s="202"/>
      <c r="E21" s="201">
        <v>10822000</v>
      </c>
      <c r="F21" s="202"/>
      <c r="G21" s="201">
        <v>11013000</v>
      </c>
      <c r="H21" s="202"/>
      <c r="I21" s="201">
        <f>ROUND('Exhibit A-3'!S22,-2)</f>
        <v>11053400</v>
      </c>
      <c r="J21" s="202"/>
      <c r="K21" s="201">
        <f t="shared" si="0"/>
        <v>40400</v>
      </c>
      <c r="M21" s="202"/>
      <c r="N21" s="201"/>
      <c r="O21" s="202"/>
      <c r="P21" s="201"/>
      <c r="Q21" s="202"/>
      <c r="S21" s="202"/>
      <c r="U21" s="202"/>
      <c r="X21" s="202"/>
      <c r="Z21" s="202"/>
      <c r="AC21" s="202"/>
      <c r="AF21" s="202"/>
      <c r="AG21" s="204"/>
      <c r="AH21" s="202"/>
    </row>
    <row r="22" spans="1:35">
      <c r="A22" s="218" t="s">
        <v>1309</v>
      </c>
      <c r="B22" s="188" t="s">
        <v>22</v>
      </c>
      <c r="C22" s="201">
        <v>7499000</v>
      </c>
      <c r="D22" s="202"/>
      <c r="E22" s="201">
        <v>7499000</v>
      </c>
      <c r="F22" s="202"/>
      <c r="G22" s="201">
        <v>6474000</v>
      </c>
      <c r="H22" s="202"/>
      <c r="I22" s="201">
        <f>ROUND('Exhibit A-3'!S23,-2)+100</f>
        <v>7472200</v>
      </c>
      <c r="J22" s="202"/>
      <c r="K22" s="201">
        <f t="shared" ref="K22" si="1">ROUND(SUM(I22)-SUM(G22),1)</f>
        <v>998200</v>
      </c>
      <c r="M22" s="202"/>
      <c r="N22" s="201"/>
      <c r="O22" s="202"/>
      <c r="P22" s="201"/>
      <c r="Q22" s="202"/>
      <c r="S22" s="202"/>
      <c r="U22" s="202"/>
      <c r="X22" s="202"/>
      <c r="Z22" s="202"/>
      <c r="AC22" s="202"/>
      <c r="AF22" s="202"/>
      <c r="AG22" s="204"/>
      <c r="AH22" s="202"/>
    </row>
    <row r="23" spans="1:35">
      <c r="A23" s="218" t="s">
        <v>543</v>
      </c>
      <c r="B23" s="188" t="s">
        <v>22</v>
      </c>
      <c r="C23" s="201">
        <v>1199000</v>
      </c>
      <c r="D23" s="202"/>
      <c r="E23" s="201">
        <v>1199000</v>
      </c>
      <c r="F23" s="202"/>
      <c r="G23" s="201">
        <v>1237000</v>
      </c>
      <c r="H23" s="202"/>
      <c r="I23" s="201">
        <f>ROUND('Exhibit A-3'!S24,-2)</f>
        <v>1218000</v>
      </c>
      <c r="J23" s="202"/>
      <c r="K23" s="201">
        <f t="shared" si="0"/>
        <v>-19000</v>
      </c>
      <c r="M23" s="202"/>
      <c r="N23" s="201"/>
      <c r="O23" s="202"/>
      <c r="P23" s="201"/>
      <c r="Q23" s="202"/>
      <c r="S23" s="202"/>
      <c r="U23" s="202"/>
      <c r="X23" s="202"/>
      <c r="Z23" s="202"/>
      <c r="AC23" s="202"/>
      <c r="AF23" s="202"/>
      <c r="AG23" s="204"/>
      <c r="AH23" s="202"/>
    </row>
    <row r="24" spans="1:35">
      <c r="A24" s="199" t="s">
        <v>498</v>
      </c>
      <c r="B24" s="188" t="s">
        <v>22</v>
      </c>
      <c r="C24" s="201">
        <v>382000</v>
      </c>
      <c r="E24" s="201">
        <v>382000</v>
      </c>
      <c r="G24" s="201">
        <v>376000</v>
      </c>
      <c r="I24" s="201">
        <f>ROUND('Exhibit A-3'!S25,-2)</f>
        <v>455600</v>
      </c>
      <c r="K24" s="201">
        <f t="shared" si="0"/>
        <v>79600</v>
      </c>
      <c r="N24" s="201"/>
      <c r="P24" s="201"/>
    </row>
    <row r="25" spans="1:35">
      <c r="A25" s="199" t="s">
        <v>540</v>
      </c>
      <c r="B25" s="188" t="s">
        <v>22</v>
      </c>
      <c r="C25" s="566">
        <v>70000</v>
      </c>
      <c r="E25" s="566">
        <v>70000</v>
      </c>
      <c r="G25" s="566">
        <v>70000</v>
      </c>
      <c r="I25" s="201">
        <f>ROUND('Exhibit A-3'!S26,-2)-100</f>
        <v>71000</v>
      </c>
      <c r="K25" s="201">
        <f t="shared" si="0"/>
        <v>1000</v>
      </c>
      <c r="N25" s="566"/>
      <c r="P25" s="566"/>
    </row>
    <row r="26" spans="1:35">
      <c r="A26" s="199" t="s">
        <v>499</v>
      </c>
      <c r="B26" s="188" t="s">
        <v>22</v>
      </c>
      <c r="C26" s="179">
        <v>1688000</v>
      </c>
      <c r="E26" s="179">
        <v>1688000</v>
      </c>
      <c r="G26" s="201">
        <v>1611000</v>
      </c>
      <c r="I26" s="203">
        <f>ROUND('Exhibit A-3'!S42,-2)</f>
        <v>1641600</v>
      </c>
      <c r="K26" s="201">
        <f t="shared" si="0"/>
        <v>30600</v>
      </c>
      <c r="O26" s="202"/>
      <c r="R26" s="202"/>
      <c r="V26" s="202"/>
      <c r="W26" s="202"/>
      <c r="Y26" s="202"/>
      <c r="AD26" s="202"/>
      <c r="AE26" s="202"/>
      <c r="AG26" s="202"/>
    </row>
    <row r="27" spans="1:35" ht="15.75">
      <c r="A27" s="205" t="s">
        <v>500</v>
      </c>
      <c r="B27" s="188" t="s">
        <v>22</v>
      </c>
      <c r="C27" s="206">
        <f>ROUND(SUM(C20:C26),1)</f>
        <v>44777000</v>
      </c>
      <c r="D27" s="190"/>
      <c r="E27" s="279">
        <f>ROUND(SUM(E20:E26),1)</f>
        <v>46133000</v>
      </c>
      <c r="F27" s="190"/>
      <c r="G27" s="206">
        <f>ROUND(SUM(G20:G26),1)</f>
        <v>49940000</v>
      </c>
      <c r="H27" s="190"/>
      <c r="I27" s="206">
        <f>ROUND(SUM(I20:I26),1)</f>
        <v>51299600</v>
      </c>
      <c r="J27" s="190"/>
      <c r="K27" s="206">
        <f>ROUND(SUM(K20:K26),1)</f>
        <v>1359600</v>
      </c>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row>
    <row r="28" spans="1:35">
      <c r="C28" s="208"/>
      <c r="E28" s="201"/>
      <c r="G28" s="208"/>
      <c r="I28" s="208"/>
      <c r="K28" s="208"/>
    </row>
    <row r="29" spans="1:35" ht="15.75">
      <c r="A29" s="198" t="s">
        <v>6</v>
      </c>
      <c r="C29" s="201"/>
      <c r="E29" s="201"/>
      <c r="G29" s="201"/>
      <c r="I29" s="201"/>
      <c r="K29" s="201"/>
    </row>
    <row r="30" spans="1:35">
      <c r="A30" s="199" t="s">
        <v>1049</v>
      </c>
      <c r="B30" s="188" t="s">
        <v>22</v>
      </c>
      <c r="C30" s="179">
        <v>45000</v>
      </c>
      <c r="E30" s="179">
        <v>45000</v>
      </c>
      <c r="G30" s="201">
        <v>45000</v>
      </c>
      <c r="I30" s="566">
        <f>ROUND(SUM('Exhibit A-3'!S32),-2)</f>
        <v>47600</v>
      </c>
      <c r="K30" s="201">
        <f>ROUND(SUM(I30)-SUM(G30),1)</f>
        <v>2600</v>
      </c>
      <c r="O30" s="202"/>
      <c r="R30" s="202"/>
      <c r="V30" s="202"/>
      <c r="W30" s="202"/>
      <c r="Y30" s="202"/>
      <c r="AA30" s="209"/>
      <c r="AD30" s="209"/>
      <c r="AE30" s="209"/>
      <c r="AG30" s="209"/>
      <c r="AI30" s="209"/>
    </row>
    <row r="31" spans="1:35">
      <c r="A31" s="199" t="s">
        <v>501</v>
      </c>
      <c r="B31" s="188" t="s">
        <v>22</v>
      </c>
      <c r="C31" s="179">
        <v>7612000</v>
      </c>
      <c r="E31" s="179">
        <v>7612000</v>
      </c>
      <c r="G31" s="201">
        <v>8491000</v>
      </c>
      <c r="I31" s="566">
        <f>ROUND('Exhibit A-3'!S34,-2)</f>
        <v>10480900</v>
      </c>
      <c r="K31" s="201">
        <f>ROUND(SUM(I31)-SUM(G31),1)</f>
        <v>1989900</v>
      </c>
      <c r="O31" s="209"/>
      <c r="R31" s="209"/>
      <c r="T31" s="209"/>
      <c r="V31" s="202"/>
      <c r="W31" s="202"/>
      <c r="Y31" s="202"/>
      <c r="AD31" s="209"/>
      <c r="AE31" s="209"/>
      <c r="AG31" s="209"/>
      <c r="AI31" s="209"/>
    </row>
    <row r="32" spans="1:35" ht="15.75">
      <c r="A32" s="199" t="s">
        <v>502</v>
      </c>
      <c r="B32" s="188" t="s">
        <v>22</v>
      </c>
      <c r="C32" s="179">
        <v>37121000</v>
      </c>
      <c r="E32" s="179">
        <v>38477000</v>
      </c>
      <c r="G32" s="201">
        <v>41405000</v>
      </c>
      <c r="I32" s="203">
        <f>-ROUND('Exhibit A-3'!S43,-2)</f>
        <v>40713700</v>
      </c>
      <c r="K32" s="201">
        <f>ROUND(SUM(I32)-SUM(G32),1)</f>
        <v>-691300</v>
      </c>
      <c r="M32" s="190"/>
      <c r="O32" s="202"/>
      <c r="R32" s="202"/>
      <c r="V32" s="202"/>
      <c r="W32" s="202"/>
      <c r="Y32" s="202"/>
      <c r="AD32" s="202"/>
      <c r="AE32" s="202"/>
      <c r="AG32" s="202"/>
    </row>
    <row r="33" spans="1:35" ht="15.75">
      <c r="A33" s="205" t="s">
        <v>1048</v>
      </c>
      <c r="B33" s="188" t="s">
        <v>22</v>
      </c>
      <c r="C33" s="206">
        <f>ROUND(SUM(C30:C32),1)</f>
        <v>44778000</v>
      </c>
      <c r="D33" s="190"/>
      <c r="E33" s="398">
        <f>ROUND(SUM(E30:E32),1)</f>
        <v>46134000</v>
      </c>
      <c r="F33" s="190"/>
      <c r="G33" s="206">
        <f>ROUND(SUM(G30:G32),1)</f>
        <v>49941000</v>
      </c>
      <c r="H33" s="190"/>
      <c r="I33" s="206">
        <f>ROUND(SUM(I30:I32),1)</f>
        <v>51242200</v>
      </c>
      <c r="J33" s="190"/>
      <c r="K33" s="206">
        <f>ROUND(SUM(K30:K32),1)</f>
        <v>1301200</v>
      </c>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row>
    <row r="34" spans="1:35">
      <c r="C34" s="208"/>
      <c r="E34" s="201"/>
      <c r="G34" s="208"/>
      <c r="I34" s="208"/>
      <c r="K34" s="208"/>
    </row>
    <row r="35" spans="1:35" ht="15.75">
      <c r="A35" s="48" t="s">
        <v>109</v>
      </c>
      <c r="C35" s="201"/>
      <c r="E35" s="201"/>
      <c r="G35" s="201"/>
      <c r="I35" s="201"/>
      <c r="K35" s="201"/>
    </row>
    <row r="36" spans="1:35" ht="15.75">
      <c r="A36" s="64" t="s">
        <v>514</v>
      </c>
      <c r="B36" s="210" t="s">
        <v>22</v>
      </c>
      <c r="C36" s="211">
        <f>ROUND(SUM(C27-C33),1)</f>
        <v>-1000</v>
      </c>
      <c r="D36" s="212"/>
      <c r="E36" s="211">
        <f>ROUND(SUM(E27-E33),1)</f>
        <v>-1000</v>
      </c>
      <c r="F36" s="212"/>
      <c r="G36" s="211">
        <f>ROUND(SUM(G27-G33),1)</f>
        <v>-1000</v>
      </c>
      <c r="H36" s="212"/>
      <c r="I36" s="211">
        <f>ROUND(SUM(I27-I33),1)</f>
        <v>57400</v>
      </c>
      <c r="J36" s="212"/>
      <c r="K36" s="211">
        <f>ROUND(SUM(K27-K33),1)</f>
        <v>58400</v>
      </c>
      <c r="L36" s="190"/>
      <c r="M36" s="212"/>
      <c r="N36" s="190"/>
      <c r="O36" s="212"/>
      <c r="P36" s="190"/>
      <c r="Q36" s="212"/>
      <c r="R36" s="190"/>
      <c r="S36" s="212"/>
      <c r="T36" s="190"/>
      <c r="U36" s="212"/>
      <c r="V36" s="190"/>
      <c r="W36" s="190"/>
      <c r="X36" s="212"/>
      <c r="Y36" s="190"/>
      <c r="Z36" s="212"/>
      <c r="AA36" s="190"/>
      <c r="AB36" s="190"/>
      <c r="AC36" s="212"/>
      <c r="AD36" s="190"/>
      <c r="AE36" s="190"/>
      <c r="AF36" s="212"/>
      <c r="AG36" s="190"/>
      <c r="AH36" s="212"/>
      <c r="AI36" s="190"/>
    </row>
    <row r="37" spans="1:35" ht="15.75">
      <c r="C37" s="201"/>
      <c r="E37" s="201"/>
      <c r="G37" s="201"/>
      <c r="I37" s="201"/>
      <c r="K37" s="201"/>
      <c r="L37" s="190"/>
    </row>
    <row r="38" spans="1:35" ht="24" customHeight="1">
      <c r="A38" s="205" t="s">
        <v>966</v>
      </c>
      <c r="B38" s="213" t="s">
        <v>22</v>
      </c>
      <c r="C38" s="211">
        <v>102000</v>
      </c>
      <c r="E38" s="211">
        <v>102000</v>
      </c>
      <c r="G38" s="211">
        <v>102000</v>
      </c>
      <c r="I38" s="211">
        <f>ROUND('Exhibit A-3'!S51,-2)+100</f>
        <v>102000</v>
      </c>
      <c r="K38" s="211">
        <f>SUM(I38)-SUM(G38)</f>
        <v>0</v>
      </c>
      <c r="L38" s="190"/>
      <c r="M38" s="213"/>
      <c r="N38" s="190"/>
      <c r="P38" s="190"/>
      <c r="R38" s="190"/>
      <c r="T38" s="190"/>
    </row>
    <row r="39" spans="1:35" ht="24.75" customHeight="1" thickBot="1">
      <c r="A39" s="205" t="s">
        <v>1050</v>
      </c>
      <c r="B39" s="214" t="s">
        <v>22</v>
      </c>
      <c r="C39" s="242">
        <f>ROUND(SUM(C36:C38),1)</f>
        <v>101000</v>
      </c>
      <c r="D39" s="214"/>
      <c r="E39" s="242">
        <f>ROUND(SUM(E36:E38),1)</f>
        <v>101000</v>
      </c>
      <c r="F39" s="214"/>
      <c r="G39" s="242">
        <f>ROUND(SUM(G36:G38),1)</f>
        <v>101000</v>
      </c>
      <c r="H39" s="214"/>
      <c r="I39" s="242">
        <f>ROUND(SUM(I36:I38),1)</f>
        <v>159400</v>
      </c>
      <c r="J39" s="214"/>
      <c r="K39" s="242">
        <f>ROUND(SUM(K36:K38),1)</f>
        <v>58400</v>
      </c>
      <c r="L39" s="190"/>
      <c r="M39" s="214"/>
      <c r="N39" s="190"/>
      <c r="O39" s="212"/>
      <c r="P39" s="190"/>
      <c r="Q39" s="212"/>
      <c r="R39" s="190"/>
      <c r="S39" s="212"/>
      <c r="T39" s="190"/>
    </row>
    <row r="40" spans="1:35" ht="15.75" thickTop="1">
      <c r="A40" s="185"/>
      <c r="B40" s="213"/>
      <c r="C40" s="215"/>
    </row>
    <row r="41" spans="1:35" ht="15.75">
      <c r="A41" s="532" t="s">
        <v>1058</v>
      </c>
      <c r="I41" s="179" t="s">
        <v>22</v>
      </c>
    </row>
  </sheetData>
  <mergeCells count="2">
    <mergeCell ref="C13:K13"/>
    <mergeCell ref="C16:G16"/>
  </mergeCells>
  <hyperlinks>
    <hyperlink ref="A41" location="'Footnotes 1 - 11'!A1" display="See Accompanying Footnotes" xr:uid="{00000000-0004-0000-0900-000000000000}"/>
  </hyperlinks>
  <pageMargins left="1" right="0.46" top="0.65" bottom="0.25" header="0.5" footer="0.25"/>
  <pageSetup scale="73" orientation="landscape" r:id="rId1"/>
  <headerFooter scaleWithDoc="0">
    <oddFooter>&amp;R&amp;8 16</oddFooter>
  </headerFooter>
  <customProperties>
    <customPr name="SheetOptions" r:id="rId2"/>
  </customProperties>
  <ignoredErrors>
    <ignoredError sqref="K2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50"/>
  <sheetViews>
    <sheetView showGridLines="0" zoomScale="90" zoomScaleNormal="90" workbookViewId="0"/>
  </sheetViews>
  <sheetFormatPr defaultRowHeight="15"/>
  <cols>
    <col min="1" max="1" width="51" style="188" customWidth="1"/>
    <col min="2" max="2" width="2.109375" style="188" customWidth="1"/>
    <col min="3" max="3" width="14.109375" style="179" customWidth="1"/>
    <col min="4" max="4" width="2" style="179" customWidth="1"/>
    <col min="5" max="5" width="14.88671875" style="179" customWidth="1"/>
    <col min="6" max="6" width="2" style="179" customWidth="1"/>
    <col min="7" max="7" width="14.88671875" style="179" customWidth="1"/>
    <col min="8" max="8" width="2.109375" style="179" customWidth="1"/>
    <col min="9" max="9" width="14.88671875" style="179" customWidth="1"/>
    <col min="10" max="10" width="2.109375" style="179" customWidth="1"/>
    <col min="11" max="11" width="14.88671875" style="179" customWidth="1"/>
    <col min="12" max="12" width="0.88671875" style="179" customWidth="1"/>
    <col min="13" max="13" width="12.88671875" style="179" customWidth="1"/>
    <col min="14" max="14" width="2.109375" style="179" customWidth="1"/>
    <col min="15" max="15" width="14.88671875" style="179" customWidth="1"/>
    <col min="16" max="17" width="3.88671875" style="179" customWidth="1"/>
    <col min="18" max="18" width="12.44140625" style="179" customWidth="1"/>
    <col min="19" max="19" width="2.109375" style="179" customWidth="1"/>
    <col min="20" max="20" width="12.5546875" style="179" customWidth="1"/>
    <col min="21" max="21" width="2.109375" style="179" customWidth="1"/>
    <col min="22" max="22" width="12.88671875" style="179" customWidth="1"/>
    <col min="23" max="23" width="2.109375" style="179" customWidth="1"/>
    <col min="24" max="24" width="12.88671875" style="179" customWidth="1"/>
    <col min="25" max="25" width="2" style="179" customWidth="1"/>
    <col min="26" max="26" width="11.88671875" style="179" customWidth="1"/>
    <col min="27" max="27" width="11.44140625" style="179" customWidth="1"/>
    <col min="28" max="28" width="1.88671875" style="179" customWidth="1"/>
    <col min="29" max="29" width="11.88671875" style="179" customWidth="1"/>
    <col min="30" max="30" width="2.109375" style="179" customWidth="1"/>
    <col min="31" max="31" width="11.44140625" style="179" customWidth="1"/>
    <col min="32" max="32" width="0.5546875" style="179" customWidth="1"/>
    <col min="33" max="33" width="2.109375" style="179" customWidth="1"/>
    <col min="34" max="34" width="10.5546875" style="179" customWidth="1"/>
    <col min="35" max="35" width="11.109375" style="179" customWidth="1"/>
    <col min="36" max="36" width="2.109375" style="179" customWidth="1"/>
    <col min="37" max="37" width="11.109375" style="179" customWidth="1"/>
    <col min="38" max="38" width="2.109375" style="179" customWidth="1"/>
    <col min="39" max="39" width="12.44140625" style="179" customWidth="1"/>
    <col min="40" max="45" width="8.88671875" style="179"/>
    <col min="46" max="258" width="8.88671875" style="188"/>
    <col min="259" max="259" width="51" style="188" customWidth="1"/>
    <col min="260" max="260" width="2.109375" style="188" customWidth="1"/>
    <col min="261" max="261" width="14.109375" style="188" customWidth="1"/>
    <col min="262" max="263" width="8.88671875" style="188" customWidth="1"/>
    <col min="264" max="264" width="2" style="188" customWidth="1"/>
    <col min="265" max="265" width="14.88671875" style="188" customWidth="1"/>
    <col min="266" max="266" width="2" style="188" customWidth="1"/>
    <col min="267" max="267" width="14.88671875" style="188" customWidth="1"/>
    <col min="268" max="268" width="2.109375" style="188" customWidth="1"/>
    <col min="269" max="269" width="14.88671875" style="188" customWidth="1"/>
    <col min="270" max="270" width="2.109375" style="188" customWidth="1"/>
    <col min="271" max="271" width="14.88671875" style="188" customWidth="1"/>
    <col min="272" max="273" width="3.88671875" style="188" customWidth="1"/>
    <col min="274" max="274" width="12.44140625" style="188" customWidth="1"/>
    <col min="275" max="275" width="2.109375" style="188" customWidth="1"/>
    <col min="276" max="276" width="12.5546875" style="188" customWidth="1"/>
    <col min="277" max="277" width="2.109375" style="188" customWidth="1"/>
    <col min="278" max="278" width="12.88671875" style="188" customWidth="1"/>
    <col min="279" max="279" width="2.109375" style="188" customWidth="1"/>
    <col min="280" max="280" width="12.88671875" style="188" customWidth="1"/>
    <col min="281" max="281" width="2" style="188" customWidth="1"/>
    <col min="282" max="282" width="11.88671875" style="188" customWidth="1"/>
    <col min="283" max="283" width="11.44140625" style="188" customWidth="1"/>
    <col min="284" max="284" width="1.88671875" style="188" customWidth="1"/>
    <col min="285" max="285" width="11.88671875" style="188" customWidth="1"/>
    <col min="286" max="286" width="2.109375" style="188" customWidth="1"/>
    <col min="287" max="287" width="11.44140625" style="188" customWidth="1"/>
    <col min="288" max="288" width="0.5546875" style="188" customWidth="1"/>
    <col min="289" max="289" width="2.109375" style="188" customWidth="1"/>
    <col min="290" max="290" width="10.5546875" style="188" customWidth="1"/>
    <col min="291" max="291" width="11.109375" style="188" customWidth="1"/>
    <col min="292" max="292" width="2.109375" style="188" customWidth="1"/>
    <col min="293" max="293" width="11.109375" style="188" customWidth="1"/>
    <col min="294" max="294" width="2.109375" style="188" customWidth="1"/>
    <col min="295" max="295" width="12.44140625" style="188" customWidth="1"/>
    <col min="296" max="514" width="8.88671875" style="188"/>
    <col min="515" max="515" width="51" style="188" customWidth="1"/>
    <col min="516" max="516" width="2.109375" style="188" customWidth="1"/>
    <col min="517" max="517" width="14.109375" style="188" customWidth="1"/>
    <col min="518" max="519" width="8.88671875" style="188" customWidth="1"/>
    <col min="520" max="520" width="2" style="188" customWidth="1"/>
    <col min="521" max="521" width="14.88671875" style="188" customWidth="1"/>
    <col min="522" max="522" width="2" style="188" customWidth="1"/>
    <col min="523" max="523" width="14.88671875" style="188" customWidth="1"/>
    <col min="524" max="524" width="2.109375" style="188" customWidth="1"/>
    <col min="525" max="525" width="14.88671875" style="188" customWidth="1"/>
    <col min="526" max="526" width="2.109375" style="188" customWidth="1"/>
    <col min="527" max="527" width="14.88671875" style="188" customWidth="1"/>
    <col min="528" max="529" width="3.88671875" style="188" customWidth="1"/>
    <col min="530" max="530" width="12.44140625" style="188" customWidth="1"/>
    <col min="531" max="531" width="2.109375" style="188" customWidth="1"/>
    <col min="532" max="532" width="12.5546875" style="188" customWidth="1"/>
    <col min="533" max="533" width="2.109375" style="188" customWidth="1"/>
    <col min="534" max="534" width="12.88671875" style="188" customWidth="1"/>
    <col min="535" max="535" width="2.109375" style="188" customWidth="1"/>
    <col min="536" max="536" width="12.88671875" style="188" customWidth="1"/>
    <col min="537" max="537" width="2" style="188" customWidth="1"/>
    <col min="538" max="538" width="11.88671875" style="188" customWidth="1"/>
    <col min="539" max="539" width="11.44140625" style="188" customWidth="1"/>
    <col min="540" max="540" width="1.88671875" style="188" customWidth="1"/>
    <col min="541" max="541" width="11.88671875" style="188" customWidth="1"/>
    <col min="542" max="542" width="2.109375" style="188" customWidth="1"/>
    <col min="543" max="543" width="11.44140625" style="188" customWidth="1"/>
    <col min="544" max="544" width="0.5546875" style="188" customWidth="1"/>
    <col min="545" max="545" width="2.109375" style="188" customWidth="1"/>
    <col min="546" max="546" width="10.5546875" style="188" customWidth="1"/>
    <col min="547" max="547" width="11.109375" style="188" customWidth="1"/>
    <col min="548" max="548" width="2.109375" style="188" customWidth="1"/>
    <col min="549" max="549" width="11.109375" style="188" customWidth="1"/>
    <col min="550" max="550" width="2.109375" style="188" customWidth="1"/>
    <col min="551" max="551" width="12.44140625" style="188" customWidth="1"/>
    <col min="552" max="770" width="8.88671875" style="188"/>
    <col min="771" max="771" width="51" style="188" customWidth="1"/>
    <col min="772" max="772" width="2.109375" style="188" customWidth="1"/>
    <col min="773" max="773" width="14.109375" style="188" customWidth="1"/>
    <col min="774" max="775" width="8.88671875" style="188" customWidth="1"/>
    <col min="776" max="776" width="2" style="188" customWidth="1"/>
    <col min="777" max="777" width="14.88671875" style="188" customWidth="1"/>
    <col min="778" max="778" width="2" style="188" customWidth="1"/>
    <col min="779" max="779" width="14.88671875" style="188" customWidth="1"/>
    <col min="780" max="780" width="2.109375" style="188" customWidth="1"/>
    <col min="781" max="781" width="14.88671875" style="188" customWidth="1"/>
    <col min="782" max="782" width="2.109375" style="188" customWidth="1"/>
    <col min="783" max="783" width="14.88671875" style="188" customWidth="1"/>
    <col min="784" max="785" width="3.88671875" style="188" customWidth="1"/>
    <col min="786" max="786" width="12.44140625" style="188" customWidth="1"/>
    <col min="787" max="787" width="2.109375" style="188" customWidth="1"/>
    <col min="788" max="788" width="12.5546875" style="188" customWidth="1"/>
    <col min="789" max="789" width="2.109375" style="188" customWidth="1"/>
    <col min="790" max="790" width="12.88671875" style="188" customWidth="1"/>
    <col min="791" max="791" width="2.109375" style="188" customWidth="1"/>
    <col min="792" max="792" width="12.88671875" style="188" customWidth="1"/>
    <col min="793" max="793" width="2" style="188" customWidth="1"/>
    <col min="794" max="794" width="11.88671875" style="188" customWidth="1"/>
    <col min="795" max="795" width="11.44140625" style="188" customWidth="1"/>
    <col min="796" max="796" width="1.88671875" style="188" customWidth="1"/>
    <col min="797" max="797" width="11.88671875" style="188" customWidth="1"/>
    <col min="798" max="798" width="2.109375" style="188" customWidth="1"/>
    <col min="799" max="799" width="11.44140625" style="188" customWidth="1"/>
    <col min="800" max="800" width="0.5546875" style="188" customWidth="1"/>
    <col min="801" max="801" width="2.109375" style="188" customWidth="1"/>
    <col min="802" max="802" width="10.5546875" style="188" customWidth="1"/>
    <col min="803" max="803" width="11.109375" style="188" customWidth="1"/>
    <col min="804" max="804" width="2.109375" style="188" customWidth="1"/>
    <col min="805" max="805" width="11.109375" style="188" customWidth="1"/>
    <col min="806" max="806" width="2.109375" style="188" customWidth="1"/>
    <col min="807" max="807" width="12.44140625" style="188" customWidth="1"/>
    <col min="808" max="1026" width="8.88671875" style="188"/>
    <col min="1027" max="1027" width="51" style="188" customWidth="1"/>
    <col min="1028" max="1028" width="2.109375" style="188" customWidth="1"/>
    <col min="1029" max="1029" width="14.109375" style="188" customWidth="1"/>
    <col min="1030" max="1031" width="8.88671875" style="188" customWidth="1"/>
    <col min="1032" max="1032" width="2" style="188" customWidth="1"/>
    <col min="1033" max="1033" width="14.88671875" style="188" customWidth="1"/>
    <col min="1034" max="1034" width="2" style="188" customWidth="1"/>
    <col min="1035" max="1035" width="14.88671875" style="188" customWidth="1"/>
    <col min="1036" max="1036" width="2.109375" style="188" customWidth="1"/>
    <col min="1037" max="1037" width="14.88671875" style="188" customWidth="1"/>
    <col min="1038" max="1038" width="2.109375" style="188" customWidth="1"/>
    <col min="1039" max="1039" width="14.88671875" style="188" customWidth="1"/>
    <col min="1040" max="1041" width="3.88671875" style="188" customWidth="1"/>
    <col min="1042" max="1042" width="12.44140625" style="188" customWidth="1"/>
    <col min="1043" max="1043" width="2.109375" style="188" customWidth="1"/>
    <col min="1044" max="1044" width="12.5546875" style="188" customWidth="1"/>
    <col min="1045" max="1045" width="2.109375" style="188" customWidth="1"/>
    <col min="1046" max="1046" width="12.88671875" style="188" customWidth="1"/>
    <col min="1047" max="1047" width="2.109375" style="188" customWidth="1"/>
    <col min="1048" max="1048" width="12.88671875" style="188" customWidth="1"/>
    <col min="1049" max="1049" width="2" style="188" customWidth="1"/>
    <col min="1050" max="1050" width="11.88671875" style="188" customWidth="1"/>
    <col min="1051" max="1051" width="11.44140625" style="188" customWidth="1"/>
    <col min="1052" max="1052" width="1.88671875" style="188" customWidth="1"/>
    <col min="1053" max="1053" width="11.88671875" style="188" customWidth="1"/>
    <col min="1054" max="1054" width="2.109375" style="188" customWidth="1"/>
    <col min="1055" max="1055" width="11.44140625" style="188" customWidth="1"/>
    <col min="1056" max="1056" width="0.5546875" style="188" customWidth="1"/>
    <col min="1057" max="1057" width="2.109375" style="188" customWidth="1"/>
    <col min="1058" max="1058" width="10.5546875" style="188" customWidth="1"/>
    <col min="1059" max="1059" width="11.109375" style="188" customWidth="1"/>
    <col min="1060" max="1060" width="2.109375" style="188" customWidth="1"/>
    <col min="1061" max="1061" width="11.109375" style="188" customWidth="1"/>
    <col min="1062" max="1062" width="2.109375" style="188" customWidth="1"/>
    <col min="1063" max="1063" width="12.44140625" style="188" customWidth="1"/>
    <col min="1064" max="1282" width="8.88671875" style="188"/>
    <col min="1283" max="1283" width="51" style="188" customWidth="1"/>
    <col min="1284" max="1284" width="2.109375" style="188" customWidth="1"/>
    <col min="1285" max="1285" width="14.109375" style="188" customWidth="1"/>
    <col min="1286" max="1287" width="8.88671875" style="188" customWidth="1"/>
    <col min="1288" max="1288" width="2" style="188" customWidth="1"/>
    <col min="1289" max="1289" width="14.88671875" style="188" customWidth="1"/>
    <col min="1290" max="1290" width="2" style="188" customWidth="1"/>
    <col min="1291" max="1291" width="14.88671875" style="188" customWidth="1"/>
    <col min="1292" max="1292" width="2.109375" style="188" customWidth="1"/>
    <col min="1293" max="1293" width="14.88671875" style="188" customWidth="1"/>
    <col min="1294" max="1294" width="2.109375" style="188" customWidth="1"/>
    <col min="1295" max="1295" width="14.88671875" style="188" customWidth="1"/>
    <col min="1296" max="1297" width="3.88671875" style="188" customWidth="1"/>
    <col min="1298" max="1298" width="12.44140625" style="188" customWidth="1"/>
    <col min="1299" max="1299" width="2.109375" style="188" customWidth="1"/>
    <col min="1300" max="1300" width="12.5546875" style="188" customWidth="1"/>
    <col min="1301" max="1301" width="2.109375" style="188" customWidth="1"/>
    <col min="1302" max="1302" width="12.88671875" style="188" customWidth="1"/>
    <col min="1303" max="1303" width="2.109375" style="188" customWidth="1"/>
    <col min="1304" max="1304" width="12.88671875" style="188" customWidth="1"/>
    <col min="1305" max="1305" width="2" style="188" customWidth="1"/>
    <col min="1306" max="1306" width="11.88671875" style="188" customWidth="1"/>
    <col min="1307" max="1307" width="11.44140625" style="188" customWidth="1"/>
    <col min="1308" max="1308" width="1.88671875" style="188" customWidth="1"/>
    <col min="1309" max="1309" width="11.88671875" style="188" customWidth="1"/>
    <col min="1310" max="1310" width="2.109375" style="188" customWidth="1"/>
    <col min="1311" max="1311" width="11.44140625" style="188" customWidth="1"/>
    <col min="1312" max="1312" width="0.5546875" style="188" customWidth="1"/>
    <col min="1313" max="1313" width="2.109375" style="188" customWidth="1"/>
    <col min="1314" max="1314" width="10.5546875" style="188" customWidth="1"/>
    <col min="1315" max="1315" width="11.109375" style="188" customWidth="1"/>
    <col min="1316" max="1316" width="2.109375" style="188" customWidth="1"/>
    <col min="1317" max="1317" width="11.109375" style="188" customWidth="1"/>
    <col min="1318" max="1318" width="2.109375" style="188" customWidth="1"/>
    <col min="1319" max="1319" width="12.44140625" style="188" customWidth="1"/>
    <col min="1320" max="1538" width="8.88671875" style="188"/>
    <col min="1539" max="1539" width="51" style="188" customWidth="1"/>
    <col min="1540" max="1540" width="2.109375" style="188" customWidth="1"/>
    <col min="1541" max="1541" width="14.109375" style="188" customWidth="1"/>
    <col min="1542" max="1543" width="8.88671875" style="188" customWidth="1"/>
    <col min="1544" max="1544" width="2" style="188" customWidth="1"/>
    <col min="1545" max="1545" width="14.88671875" style="188" customWidth="1"/>
    <col min="1546" max="1546" width="2" style="188" customWidth="1"/>
    <col min="1547" max="1547" width="14.88671875" style="188" customWidth="1"/>
    <col min="1548" max="1548" width="2.109375" style="188" customWidth="1"/>
    <col min="1549" max="1549" width="14.88671875" style="188" customWidth="1"/>
    <col min="1550" max="1550" width="2.109375" style="188" customWidth="1"/>
    <col min="1551" max="1551" width="14.88671875" style="188" customWidth="1"/>
    <col min="1552" max="1553" width="3.88671875" style="188" customWidth="1"/>
    <col min="1554" max="1554" width="12.44140625" style="188" customWidth="1"/>
    <col min="1555" max="1555" width="2.109375" style="188" customWidth="1"/>
    <col min="1556" max="1556" width="12.5546875" style="188" customWidth="1"/>
    <col min="1557" max="1557" width="2.109375" style="188" customWidth="1"/>
    <col min="1558" max="1558" width="12.88671875" style="188" customWidth="1"/>
    <col min="1559" max="1559" width="2.109375" style="188" customWidth="1"/>
    <col min="1560" max="1560" width="12.88671875" style="188" customWidth="1"/>
    <col min="1561" max="1561" width="2" style="188" customWidth="1"/>
    <col min="1562" max="1562" width="11.88671875" style="188" customWidth="1"/>
    <col min="1563" max="1563" width="11.44140625" style="188" customWidth="1"/>
    <col min="1564" max="1564" width="1.88671875" style="188" customWidth="1"/>
    <col min="1565" max="1565" width="11.88671875" style="188" customWidth="1"/>
    <col min="1566" max="1566" width="2.109375" style="188" customWidth="1"/>
    <col min="1567" max="1567" width="11.44140625" style="188" customWidth="1"/>
    <col min="1568" max="1568" width="0.5546875" style="188" customWidth="1"/>
    <col min="1569" max="1569" width="2.109375" style="188" customWidth="1"/>
    <col min="1570" max="1570" width="10.5546875" style="188" customWidth="1"/>
    <col min="1571" max="1571" width="11.109375" style="188" customWidth="1"/>
    <col min="1572" max="1572" width="2.109375" style="188" customWidth="1"/>
    <col min="1573" max="1573" width="11.109375" style="188" customWidth="1"/>
    <col min="1574" max="1574" width="2.109375" style="188" customWidth="1"/>
    <col min="1575" max="1575" width="12.44140625" style="188" customWidth="1"/>
    <col min="1576" max="1794" width="8.88671875" style="188"/>
    <col min="1795" max="1795" width="51" style="188" customWidth="1"/>
    <col min="1796" max="1796" width="2.109375" style="188" customWidth="1"/>
    <col min="1797" max="1797" width="14.109375" style="188" customWidth="1"/>
    <col min="1798" max="1799" width="8.88671875" style="188" customWidth="1"/>
    <col min="1800" max="1800" width="2" style="188" customWidth="1"/>
    <col min="1801" max="1801" width="14.88671875" style="188" customWidth="1"/>
    <col min="1802" max="1802" width="2" style="188" customWidth="1"/>
    <col min="1803" max="1803" width="14.88671875" style="188" customWidth="1"/>
    <col min="1804" max="1804" width="2.109375" style="188" customWidth="1"/>
    <col min="1805" max="1805" width="14.88671875" style="188" customWidth="1"/>
    <col min="1806" max="1806" width="2.109375" style="188" customWidth="1"/>
    <col min="1807" max="1807" width="14.88671875" style="188" customWidth="1"/>
    <col min="1808" max="1809" width="3.88671875" style="188" customWidth="1"/>
    <col min="1810" max="1810" width="12.44140625" style="188" customWidth="1"/>
    <col min="1811" max="1811" width="2.109375" style="188" customWidth="1"/>
    <col min="1812" max="1812" width="12.5546875" style="188" customWidth="1"/>
    <col min="1813" max="1813" width="2.109375" style="188" customWidth="1"/>
    <col min="1814" max="1814" width="12.88671875" style="188" customWidth="1"/>
    <col min="1815" max="1815" width="2.109375" style="188" customWidth="1"/>
    <col min="1816" max="1816" width="12.88671875" style="188" customWidth="1"/>
    <col min="1817" max="1817" width="2" style="188" customWidth="1"/>
    <col min="1818" max="1818" width="11.88671875" style="188" customWidth="1"/>
    <col min="1819" max="1819" width="11.44140625" style="188" customWidth="1"/>
    <col min="1820" max="1820" width="1.88671875" style="188" customWidth="1"/>
    <col min="1821" max="1821" width="11.88671875" style="188" customWidth="1"/>
    <col min="1822" max="1822" width="2.109375" style="188" customWidth="1"/>
    <col min="1823" max="1823" width="11.44140625" style="188" customWidth="1"/>
    <col min="1824" max="1824" width="0.5546875" style="188" customWidth="1"/>
    <col min="1825" max="1825" width="2.109375" style="188" customWidth="1"/>
    <col min="1826" max="1826" width="10.5546875" style="188" customWidth="1"/>
    <col min="1827" max="1827" width="11.109375" style="188" customWidth="1"/>
    <col min="1828" max="1828" width="2.109375" style="188" customWidth="1"/>
    <col min="1829" max="1829" width="11.109375" style="188" customWidth="1"/>
    <col min="1830" max="1830" width="2.109375" style="188" customWidth="1"/>
    <col min="1831" max="1831" width="12.44140625" style="188" customWidth="1"/>
    <col min="1832" max="2050" width="8.88671875" style="188"/>
    <col min="2051" max="2051" width="51" style="188" customWidth="1"/>
    <col min="2052" max="2052" width="2.109375" style="188" customWidth="1"/>
    <col min="2053" max="2053" width="14.109375" style="188" customWidth="1"/>
    <col min="2054" max="2055" width="8.88671875" style="188" customWidth="1"/>
    <col min="2056" max="2056" width="2" style="188" customWidth="1"/>
    <col min="2057" max="2057" width="14.88671875" style="188" customWidth="1"/>
    <col min="2058" max="2058" width="2" style="188" customWidth="1"/>
    <col min="2059" max="2059" width="14.88671875" style="188" customWidth="1"/>
    <col min="2060" max="2060" width="2.109375" style="188" customWidth="1"/>
    <col min="2061" max="2061" width="14.88671875" style="188" customWidth="1"/>
    <col min="2062" max="2062" width="2.109375" style="188" customWidth="1"/>
    <col min="2063" max="2063" width="14.88671875" style="188" customWidth="1"/>
    <col min="2064" max="2065" width="3.88671875" style="188" customWidth="1"/>
    <col min="2066" max="2066" width="12.44140625" style="188" customWidth="1"/>
    <col min="2067" max="2067" width="2.109375" style="188" customWidth="1"/>
    <col min="2068" max="2068" width="12.5546875" style="188" customWidth="1"/>
    <col min="2069" max="2069" width="2.109375" style="188" customWidth="1"/>
    <col min="2070" max="2070" width="12.88671875" style="188" customWidth="1"/>
    <col min="2071" max="2071" width="2.109375" style="188" customWidth="1"/>
    <col min="2072" max="2072" width="12.88671875" style="188" customWidth="1"/>
    <col min="2073" max="2073" width="2" style="188" customWidth="1"/>
    <col min="2074" max="2074" width="11.88671875" style="188" customWidth="1"/>
    <col min="2075" max="2075" width="11.44140625" style="188" customWidth="1"/>
    <col min="2076" max="2076" width="1.88671875" style="188" customWidth="1"/>
    <col min="2077" max="2077" width="11.88671875" style="188" customWidth="1"/>
    <col min="2078" max="2078" width="2.109375" style="188" customWidth="1"/>
    <col min="2079" max="2079" width="11.44140625" style="188" customWidth="1"/>
    <col min="2080" max="2080" width="0.5546875" style="188" customWidth="1"/>
    <col min="2081" max="2081" width="2.109375" style="188" customWidth="1"/>
    <col min="2082" max="2082" width="10.5546875" style="188" customWidth="1"/>
    <col min="2083" max="2083" width="11.109375" style="188" customWidth="1"/>
    <col min="2084" max="2084" width="2.109375" style="188" customWidth="1"/>
    <col min="2085" max="2085" width="11.109375" style="188" customWidth="1"/>
    <col min="2086" max="2086" width="2.109375" style="188" customWidth="1"/>
    <col min="2087" max="2087" width="12.44140625" style="188" customWidth="1"/>
    <col min="2088" max="2306" width="8.88671875" style="188"/>
    <col min="2307" max="2307" width="51" style="188" customWidth="1"/>
    <col min="2308" max="2308" width="2.109375" style="188" customWidth="1"/>
    <col min="2309" max="2309" width="14.109375" style="188" customWidth="1"/>
    <col min="2310" max="2311" width="8.88671875" style="188" customWidth="1"/>
    <col min="2312" max="2312" width="2" style="188" customWidth="1"/>
    <col min="2313" max="2313" width="14.88671875" style="188" customWidth="1"/>
    <col min="2314" max="2314" width="2" style="188" customWidth="1"/>
    <col min="2315" max="2315" width="14.88671875" style="188" customWidth="1"/>
    <col min="2316" max="2316" width="2.109375" style="188" customWidth="1"/>
    <col min="2317" max="2317" width="14.88671875" style="188" customWidth="1"/>
    <col min="2318" max="2318" width="2.109375" style="188" customWidth="1"/>
    <col min="2319" max="2319" width="14.88671875" style="188" customWidth="1"/>
    <col min="2320" max="2321" width="3.88671875" style="188" customWidth="1"/>
    <col min="2322" max="2322" width="12.44140625" style="188" customWidth="1"/>
    <col min="2323" max="2323" width="2.109375" style="188" customWidth="1"/>
    <col min="2324" max="2324" width="12.5546875" style="188" customWidth="1"/>
    <col min="2325" max="2325" width="2.109375" style="188" customWidth="1"/>
    <col min="2326" max="2326" width="12.88671875" style="188" customWidth="1"/>
    <col min="2327" max="2327" width="2.109375" style="188" customWidth="1"/>
    <col min="2328" max="2328" width="12.88671875" style="188" customWidth="1"/>
    <col min="2329" max="2329" width="2" style="188" customWidth="1"/>
    <col min="2330" max="2330" width="11.88671875" style="188" customWidth="1"/>
    <col min="2331" max="2331" width="11.44140625" style="188" customWidth="1"/>
    <col min="2332" max="2332" width="1.88671875" style="188" customWidth="1"/>
    <col min="2333" max="2333" width="11.88671875" style="188" customWidth="1"/>
    <col min="2334" max="2334" width="2.109375" style="188" customWidth="1"/>
    <col min="2335" max="2335" width="11.44140625" style="188" customWidth="1"/>
    <col min="2336" max="2336" width="0.5546875" style="188" customWidth="1"/>
    <col min="2337" max="2337" width="2.109375" style="188" customWidth="1"/>
    <col min="2338" max="2338" width="10.5546875" style="188" customWidth="1"/>
    <col min="2339" max="2339" width="11.109375" style="188" customWidth="1"/>
    <col min="2340" max="2340" width="2.109375" style="188" customWidth="1"/>
    <col min="2341" max="2341" width="11.109375" style="188" customWidth="1"/>
    <col min="2342" max="2342" width="2.109375" style="188" customWidth="1"/>
    <col min="2343" max="2343" width="12.44140625" style="188" customWidth="1"/>
    <col min="2344" max="2562" width="8.88671875" style="188"/>
    <col min="2563" max="2563" width="51" style="188" customWidth="1"/>
    <col min="2564" max="2564" width="2.109375" style="188" customWidth="1"/>
    <col min="2565" max="2565" width="14.109375" style="188" customWidth="1"/>
    <col min="2566" max="2567" width="8.88671875" style="188" customWidth="1"/>
    <col min="2568" max="2568" width="2" style="188" customWidth="1"/>
    <col min="2569" max="2569" width="14.88671875" style="188" customWidth="1"/>
    <col min="2570" max="2570" width="2" style="188" customWidth="1"/>
    <col min="2571" max="2571" width="14.88671875" style="188" customWidth="1"/>
    <col min="2572" max="2572" width="2.109375" style="188" customWidth="1"/>
    <col min="2573" max="2573" width="14.88671875" style="188" customWidth="1"/>
    <col min="2574" max="2574" width="2.109375" style="188" customWidth="1"/>
    <col min="2575" max="2575" width="14.88671875" style="188" customWidth="1"/>
    <col min="2576" max="2577" width="3.88671875" style="188" customWidth="1"/>
    <col min="2578" max="2578" width="12.44140625" style="188" customWidth="1"/>
    <col min="2579" max="2579" width="2.109375" style="188" customWidth="1"/>
    <col min="2580" max="2580" width="12.5546875" style="188" customWidth="1"/>
    <col min="2581" max="2581" width="2.109375" style="188" customWidth="1"/>
    <col min="2582" max="2582" width="12.88671875" style="188" customWidth="1"/>
    <col min="2583" max="2583" width="2.109375" style="188" customWidth="1"/>
    <col min="2584" max="2584" width="12.88671875" style="188" customWidth="1"/>
    <col min="2585" max="2585" width="2" style="188" customWidth="1"/>
    <col min="2586" max="2586" width="11.88671875" style="188" customWidth="1"/>
    <col min="2587" max="2587" width="11.44140625" style="188" customWidth="1"/>
    <col min="2588" max="2588" width="1.88671875" style="188" customWidth="1"/>
    <col min="2589" max="2589" width="11.88671875" style="188" customWidth="1"/>
    <col min="2590" max="2590" width="2.109375" style="188" customWidth="1"/>
    <col min="2591" max="2591" width="11.44140625" style="188" customWidth="1"/>
    <col min="2592" max="2592" width="0.5546875" style="188" customWidth="1"/>
    <col min="2593" max="2593" width="2.109375" style="188" customWidth="1"/>
    <col min="2594" max="2594" width="10.5546875" style="188" customWidth="1"/>
    <col min="2595" max="2595" width="11.109375" style="188" customWidth="1"/>
    <col min="2596" max="2596" width="2.109375" style="188" customWidth="1"/>
    <col min="2597" max="2597" width="11.109375" style="188" customWidth="1"/>
    <col min="2598" max="2598" width="2.109375" style="188" customWidth="1"/>
    <col min="2599" max="2599" width="12.44140625" style="188" customWidth="1"/>
    <col min="2600" max="2818" width="8.88671875" style="188"/>
    <col min="2819" max="2819" width="51" style="188" customWidth="1"/>
    <col min="2820" max="2820" width="2.109375" style="188" customWidth="1"/>
    <col min="2821" max="2821" width="14.109375" style="188" customWidth="1"/>
    <col min="2822" max="2823" width="8.88671875" style="188" customWidth="1"/>
    <col min="2824" max="2824" width="2" style="188" customWidth="1"/>
    <col min="2825" max="2825" width="14.88671875" style="188" customWidth="1"/>
    <col min="2826" max="2826" width="2" style="188" customWidth="1"/>
    <col min="2827" max="2827" width="14.88671875" style="188" customWidth="1"/>
    <col min="2828" max="2828" width="2.109375" style="188" customWidth="1"/>
    <col min="2829" max="2829" width="14.88671875" style="188" customWidth="1"/>
    <col min="2830" max="2830" width="2.109375" style="188" customWidth="1"/>
    <col min="2831" max="2831" width="14.88671875" style="188" customWidth="1"/>
    <col min="2832" max="2833" width="3.88671875" style="188" customWidth="1"/>
    <col min="2834" max="2834" width="12.44140625" style="188" customWidth="1"/>
    <col min="2835" max="2835" width="2.109375" style="188" customWidth="1"/>
    <col min="2836" max="2836" width="12.5546875" style="188" customWidth="1"/>
    <col min="2837" max="2837" width="2.109375" style="188" customWidth="1"/>
    <col min="2838" max="2838" width="12.88671875" style="188" customWidth="1"/>
    <col min="2839" max="2839" width="2.109375" style="188" customWidth="1"/>
    <col min="2840" max="2840" width="12.88671875" style="188" customWidth="1"/>
    <col min="2841" max="2841" width="2" style="188" customWidth="1"/>
    <col min="2842" max="2842" width="11.88671875" style="188" customWidth="1"/>
    <col min="2843" max="2843" width="11.44140625" style="188" customWidth="1"/>
    <col min="2844" max="2844" width="1.88671875" style="188" customWidth="1"/>
    <col min="2845" max="2845" width="11.88671875" style="188" customWidth="1"/>
    <col min="2846" max="2846" width="2.109375" style="188" customWidth="1"/>
    <col min="2847" max="2847" width="11.44140625" style="188" customWidth="1"/>
    <col min="2848" max="2848" width="0.5546875" style="188" customWidth="1"/>
    <col min="2849" max="2849" width="2.109375" style="188" customWidth="1"/>
    <col min="2850" max="2850" width="10.5546875" style="188" customWidth="1"/>
    <col min="2851" max="2851" width="11.109375" style="188" customWidth="1"/>
    <col min="2852" max="2852" width="2.109375" style="188" customWidth="1"/>
    <col min="2853" max="2853" width="11.109375" style="188" customWidth="1"/>
    <col min="2854" max="2854" width="2.109375" style="188" customWidth="1"/>
    <col min="2855" max="2855" width="12.44140625" style="188" customWidth="1"/>
    <col min="2856" max="3074" width="8.88671875" style="188"/>
    <col min="3075" max="3075" width="51" style="188" customWidth="1"/>
    <col min="3076" max="3076" width="2.109375" style="188" customWidth="1"/>
    <col min="3077" max="3077" width="14.109375" style="188" customWidth="1"/>
    <col min="3078" max="3079" width="8.88671875" style="188" customWidth="1"/>
    <col min="3080" max="3080" width="2" style="188" customWidth="1"/>
    <col min="3081" max="3081" width="14.88671875" style="188" customWidth="1"/>
    <col min="3082" max="3082" width="2" style="188" customWidth="1"/>
    <col min="3083" max="3083" width="14.88671875" style="188" customWidth="1"/>
    <col min="3084" max="3084" width="2.109375" style="188" customWidth="1"/>
    <col min="3085" max="3085" width="14.88671875" style="188" customWidth="1"/>
    <col min="3086" max="3086" width="2.109375" style="188" customWidth="1"/>
    <col min="3087" max="3087" width="14.88671875" style="188" customWidth="1"/>
    <col min="3088" max="3089" width="3.88671875" style="188" customWidth="1"/>
    <col min="3090" max="3090" width="12.44140625" style="188" customWidth="1"/>
    <col min="3091" max="3091" width="2.109375" style="188" customWidth="1"/>
    <col min="3092" max="3092" width="12.5546875" style="188" customWidth="1"/>
    <col min="3093" max="3093" width="2.109375" style="188" customWidth="1"/>
    <col min="3094" max="3094" width="12.88671875" style="188" customWidth="1"/>
    <col min="3095" max="3095" width="2.109375" style="188" customWidth="1"/>
    <col min="3096" max="3096" width="12.88671875" style="188" customWidth="1"/>
    <col min="3097" max="3097" width="2" style="188" customWidth="1"/>
    <col min="3098" max="3098" width="11.88671875" style="188" customWidth="1"/>
    <col min="3099" max="3099" width="11.44140625" style="188" customWidth="1"/>
    <col min="3100" max="3100" width="1.88671875" style="188" customWidth="1"/>
    <col min="3101" max="3101" width="11.88671875" style="188" customWidth="1"/>
    <col min="3102" max="3102" width="2.109375" style="188" customWidth="1"/>
    <col min="3103" max="3103" width="11.44140625" style="188" customWidth="1"/>
    <col min="3104" max="3104" width="0.5546875" style="188" customWidth="1"/>
    <col min="3105" max="3105" width="2.109375" style="188" customWidth="1"/>
    <col min="3106" max="3106" width="10.5546875" style="188" customWidth="1"/>
    <col min="3107" max="3107" width="11.109375" style="188" customWidth="1"/>
    <col min="3108" max="3108" width="2.109375" style="188" customWidth="1"/>
    <col min="3109" max="3109" width="11.109375" style="188" customWidth="1"/>
    <col min="3110" max="3110" width="2.109375" style="188" customWidth="1"/>
    <col min="3111" max="3111" width="12.44140625" style="188" customWidth="1"/>
    <col min="3112" max="3330" width="8.88671875" style="188"/>
    <col min="3331" max="3331" width="51" style="188" customWidth="1"/>
    <col min="3332" max="3332" width="2.109375" style="188" customWidth="1"/>
    <col min="3333" max="3333" width="14.109375" style="188" customWidth="1"/>
    <col min="3334" max="3335" width="8.88671875" style="188" customWidth="1"/>
    <col min="3336" max="3336" width="2" style="188" customWidth="1"/>
    <col min="3337" max="3337" width="14.88671875" style="188" customWidth="1"/>
    <col min="3338" max="3338" width="2" style="188" customWidth="1"/>
    <col min="3339" max="3339" width="14.88671875" style="188" customWidth="1"/>
    <col min="3340" max="3340" width="2.109375" style="188" customWidth="1"/>
    <col min="3341" max="3341" width="14.88671875" style="188" customWidth="1"/>
    <col min="3342" max="3342" width="2.109375" style="188" customWidth="1"/>
    <col min="3343" max="3343" width="14.88671875" style="188" customWidth="1"/>
    <col min="3344" max="3345" width="3.88671875" style="188" customWidth="1"/>
    <col min="3346" max="3346" width="12.44140625" style="188" customWidth="1"/>
    <col min="3347" max="3347" width="2.109375" style="188" customWidth="1"/>
    <col min="3348" max="3348" width="12.5546875" style="188" customWidth="1"/>
    <col min="3349" max="3349" width="2.109375" style="188" customWidth="1"/>
    <col min="3350" max="3350" width="12.88671875" style="188" customWidth="1"/>
    <col min="3351" max="3351" width="2.109375" style="188" customWidth="1"/>
    <col min="3352" max="3352" width="12.88671875" style="188" customWidth="1"/>
    <col min="3353" max="3353" width="2" style="188" customWidth="1"/>
    <col min="3354" max="3354" width="11.88671875" style="188" customWidth="1"/>
    <col min="3355" max="3355" width="11.44140625" style="188" customWidth="1"/>
    <col min="3356" max="3356" width="1.88671875" style="188" customWidth="1"/>
    <col min="3357" max="3357" width="11.88671875" style="188" customWidth="1"/>
    <col min="3358" max="3358" width="2.109375" style="188" customWidth="1"/>
    <col min="3359" max="3359" width="11.44140625" style="188" customWidth="1"/>
    <col min="3360" max="3360" width="0.5546875" style="188" customWidth="1"/>
    <col min="3361" max="3361" width="2.109375" style="188" customWidth="1"/>
    <col min="3362" max="3362" width="10.5546875" style="188" customWidth="1"/>
    <col min="3363" max="3363" width="11.109375" style="188" customWidth="1"/>
    <col min="3364" max="3364" width="2.109375" style="188" customWidth="1"/>
    <col min="3365" max="3365" width="11.109375" style="188" customWidth="1"/>
    <col min="3366" max="3366" width="2.109375" style="188" customWidth="1"/>
    <col min="3367" max="3367" width="12.44140625" style="188" customWidth="1"/>
    <col min="3368" max="3586" width="8.88671875" style="188"/>
    <col min="3587" max="3587" width="51" style="188" customWidth="1"/>
    <col min="3588" max="3588" width="2.109375" style="188" customWidth="1"/>
    <col min="3589" max="3589" width="14.109375" style="188" customWidth="1"/>
    <col min="3590" max="3591" width="8.88671875" style="188" customWidth="1"/>
    <col min="3592" max="3592" width="2" style="188" customWidth="1"/>
    <col min="3593" max="3593" width="14.88671875" style="188" customWidth="1"/>
    <col min="3594" max="3594" width="2" style="188" customWidth="1"/>
    <col min="3595" max="3595" width="14.88671875" style="188" customWidth="1"/>
    <col min="3596" max="3596" width="2.109375" style="188" customWidth="1"/>
    <col min="3597" max="3597" width="14.88671875" style="188" customWidth="1"/>
    <col min="3598" max="3598" width="2.109375" style="188" customWidth="1"/>
    <col min="3599" max="3599" width="14.88671875" style="188" customWidth="1"/>
    <col min="3600" max="3601" width="3.88671875" style="188" customWidth="1"/>
    <col min="3602" max="3602" width="12.44140625" style="188" customWidth="1"/>
    <col min="3603" max="3603" width="2.109375" style="188" customWidth="1"/>
    <col min="3604" max="3604" width="12.5546875" style="188" customWidth="1"/>
    <col min="3605" max="3605" width="2.109375" style="188" customWidth="1"/>
    <col min="3606" max="3606" width="12.88671875" style="188" customWidth="1"/>
    <col min="3607" max="3607" width="2.109375" style="188" customWidth="1"/>
    <col min="3608" max="3608" width="12.88671875" style="188" customWidth="1"/>
    <col min="3609" max="3609" width="2" style="188" customWidth="1"/>
    <col min="3610" max="3610" width="11.88671875" style="188" customWidth="1"/>
    <col min="3611" max="3611" width="11.44140625" style="188" customWidth="1"/>
    <col min="3612" max="3612" width="1.88671875" style="188" customWidth="1"/>
    <col min="3613" max="3613" width="11.88671875" style="188" customWidth="1"/>
    <col min="3614" max="3614" width="2.109375" style="188" customWidth="1"/>
    <col min="3615" max="3615" width="11.44140625" style="188" customWidth="1"/>
    <col min="3616" max="3616" width="0.5546875" style="188" customWidth="1"/>
    <col min="3617" max="3617" width="2.109375" style="188" customWidth="1"/>
    <col min="3618" max="3618" width="10.5546875" style="188" customWidth="1"/>
    <col min="3619" max="3619" width="11.109375" style="188" customWidth="1"/>
    <col min="3620" max="3620" width="2.109375" style="188" customWidth="1"/>
    <col min="3621" max="3621" width="11.109375" style="188" customWidth="1"/>
    <col min="3622" max="3622" width="2.109375" style="188" customWidth="1"/>
    <col min="3623" max="3623" width="12.44140625" style="188" customWidth="1"/>
    <col min="3624" max="3842" width="8.88671875" style="188"/>
    <col min="3843" max="3843" width="51" style="188" customWidth="1"/>
    <col min="3844" max="3844" width="2.109375" style="188" customWidth="1"/>
    <col min="3845" max="3845" width="14.109375" style="188" customWidth="1"/>
    <col min="3846" max="3847" width="8.88671875" style="188" customWidth="1"/>
    <col min="3848" max="3848" width="2" style="188" customWidth="1"/>
    <col min="3849" max="3849" width="14.88671875" style="188" customWidth="1"/>
    <col min="3850" max="3850" width="2" style="188" customWidth="1"/>
    <col min="3851" max="3851" width="14.88671875" style="188" customWidth="1"/>
    <col min="3852" max="3852" width="2.109375" style="188" customWidth="1"/>
    <col min="3853" max="3853" width="14.88671875" style="188" customWidth="1"/>
    <col min="3854" max="3854" width="2.109375" style="188" customWidth="1"/>
    <col min="3855" max="3855" width="14.88671875" style="188" customWidth="1"/>
    <col min="3856" max="3857" width="3.88671875" style="188" customWidth="1"/>
    <col min="3858" max="3858" width="12.44140625" style="188" customWidth="1"/>
    <col min="3859" max="3859" width="2.109375" style="188" customWidth="1"/>
    <col min="3860" max="3860" width="12.5546875" style="188" customWidth="1"/>
    <col min="3861" max="3861" width="2.109375" style="188" customWidth="1"/>
    <col min="3862" max="3862" width="12.88671875" style="188" customWidth="1"/>
    <col min="3863" max="3863" width="2.109375" style="188" customWidth="1"/>
    <col min="3864" max="3864" width="12.88671875" style="188" customWidth="1"/>
    <col min="3865" max="3865" width="2" style="188" customWidth="1"/>
    <col min="3866" max="3866" width="11.88671875" style="188" customWidth="1"/>
    <col min="3867" max="3867" width="11.44140625" style="188" customWidth="1"/>
    <col min="3868" max="3868" width="1.88671875" style="188" customWidth="1"/>
    <col min="3869" max="3869" width="11.88671875" style="188" customWidth="1"/>
    <col min="3870" max="3870" width="2.109375" style="188" customWidth="1"/>
    <col min="3871" max="3871" width="11.44140625" style="188" customWidth="1"/>
    <col min="3872" max="3872" width="0.5546875" style="188" customWidth="1"/>
    <col min="3873" max="3873" width="2.109375" style="188" customWidth="1"/>
    <col min="3874" max="3874" width="10.5546875" style="188" customWidth="1"/>
    <col min="3875" max="3875" width="11.109375" style="188" customWidth="1"/>
    <col min="3876" max="3876" width="2.109375" style="188" customWidth="1"/>
    <col min="3877" max="3877" width="11.109375" style="188" customWidth="1"/>
    <col min="3878" max="3878" width="2.109375" style="188" customWidth="1"/>
    <col min="3879" max="3879" width="12.44140625" style="188" customWidth="1"/>
    <col min="3880" max="4098" width="8.88671875" style="188"/>
    <col min="4099" max="4099" width="51" style="188" customWidth="1"/>
    <col min="4100" max="4100" width="2.109375" style="188" customWidth="1"/>
    <col min="4101" max="4101" width="14.109375" style="188" customWidth="1"/>
    <col min="4102" max="4103" width="8.88671875" style="188" customWidth="1"/>
    <col min="4104" max="4104" width="2" style="188" customWidth="1"/>
    <col min="4105" max="4105" width="14.88671875" style="188" customWidth="1"/>
    <col min="4106" max="4106" width="2" style="188" customWidth="1"/>
    <col min="4107" max="4107" width="14.88671875" style="188" customWidth="1"/>
    <col min="4108" max="4108" width="2.109375" style="188" customWidth="1"/>
    <col min="4109" max="4109" width="14.88671875" style="188" customWidth="1"/>
    <col min="4110" max="4110" width="2.109375" style="188" customWidth="1"/>
    <col min="4111" max="4111" width="14.88671875" style="188" customWidth="1"/>
    <col min="4112" max="4113" width="3.88671875" style="188" customWidth="1"/>
    <col min="4114" max="4114" width="12.44140625" style="188" customWidth="1"/>
    <col min="4115" max="4115" width="2.109375" style="188" customWidth="1"/>
    <col min="4116" max="4116" width="12.5546875" style="188" customWidth="1"/>
    <col min="4117" max="4117" width="2.109375" style="188" customWidth="1"/>
    <col min="4118" max="4118" width="12.88671875" style="188" customWidth="1"/>
    <col min="4119" max="4119" width="2.109375" style="188" customWidth="1"/>
    <col min="4120" max="4120" width="12.88671875" style="188" customWidth="1"/>
    <col min="4121" max="4121" width="2" style="188" customWidth="1"/>
    <col min="4122" max="4122" width="11.88671875" style="188" customWidth="1"/>
    <col min="4123" max="4123" width="11.44140625" style="188" customWidth="1"/>
    <col min="4124" max="4124" width="1.88671875" style="188" customWidth="1"/>
    <col min="4125" max="4125" width="11.88671875" style="188" customWidth="1"/>
    <col min="4126" max="4126" width="2.109375" style="188" customWidth="1"/>
    <col min="4127" max="4127" width="11.44140625" style="188" customWidth="1"/>
    <col min="4128" max="4128" width="0.5546875" style="188" customWidth="1"/>
    <col min="4129" max="4129" width="2.109375" style="188" customWidth="1"/>
    <col min="4130" max="4130" width="10.5546875" style="188" customWidth="1"/>
    <col min="4131" max="4131" width="11.109375" style="188" customWidth="1"/>
    <col min="4132" max="4132" width="2.109375" style="188" customWidth="1"/>
    <col min="4133" max="4133" width="11.109375" style="188" customWidth="1"/>
    <col min="4134" max="4134" width="2.109375" style="188" customWidth="1"/>
    <col min="4135" max="4135" width="12.44140625" style="188" customWidth="1"/>
    <col min="4136" max="4354" width="8.88671875" style="188"/>
    <col min="4355" max="4355" width="51" style="188" customWidth="1"/>
    <col min="4356" max="4356" width="2.109375" style="188" customWidth="1"/>
    <col min="4357" max="4357" width="14.109375" style="188" customWidth="1"/>
    <col min="4358" max="4359" width="8.88671875" style="188" customWidth="1"/>
    <col min="4360" max="4360" width="2" style="188" customWidth="1"/>
    <col min="4361" max="4361" width="14.88671875" style="188" customWidth="1"/>
    <col min="4362" max="4362" width="2" style="188" customWidth="1"/>
    <col min="4363" max="4363" width="14.88671875" style="188" customWidth="1"/>
    <col min="4364" max="4364" width="2.109375" style="188" customWidth="1"/>
    <col min="4365" max="4365" width="14.88671875" style="188" customWidth="1"/>
    <col min="4366" max="4366" width="2.109375" style="188" customWidth="1"/>
    <col min="4367" max="4367" width="14.88671875" style="188" customWidth="1"/>
    <col min="4368" max="4369" width="3.88671875" style="188" customWidth="1"/>
    <col min="4370" max="4370" width="12.44140625" style="188" customWidth="1"/>
    <col min="4371" max="4371" width="2.109375" style="188" customWidth="1"/>
    <col min="4372" max="4372" width="12.5546875" style="188" customWidth="1"/>
    <col min="4373" max="4373" width="2.109375" style="188" customWidth="1"/>
    <col min="4374" max="4374" width="12.88671875" style="188" customWidth="1"/>
    <col min="4375" max="4375" width="2.109375" style="188" customWidth="1"/>
    <col min="4376" max="4376" width="12.88671875" style="188" customWidth="1"/>
    <col min="4377" max="4377" width="2" style="188" customWidth="1"/>
    <col min="4378" max="4378" width="11.88671875" style="188" customWidth="1"/>
    <col min="4379" max="4379" width="11.44140625" style="188" customWidth="1"/>
    <col min="4380" max="4380" width="1.88671875" style="188" customWidth="1"/>
    <col min="4381" max="4381" width="11.88671875" style="188" customWidth="1"/>
    <col min="4382" max="4382" width="2.109375" style="188" customWidth="1"/>
    <col min="4383" max="4383" width="11.44140625" style="188" customWidth="1"/>
    <col min="4384" max="4384" width="0.5546875" style="188" customWidth="1"/>
    <col min="4385" max="4385" width="2.109375" style="188" customWidth="1"/>
    <col min="4386" max="4386" width="10.5546875" style="188" customWidth="1"/>
    <col min="4387" max="4387" width="11.109375" style="188" customWidth="1"/>
    <col min="4388" max="4388" width="2.109375" style="188" customWidth="1"/>
    <col min="4389" max="4389" width="11.109375" style="188" customWidth="1"/>
    <col min="4390" max="4390" width="2.109375" style="188" customWidth="1"/>
    <col min="4391" max="4391" width="12.44140625" style="188" customWidth="1"/>
    <col min="4392" max="4610" width="8.88671875" style="188"/>
    <col min="4611" max="4611" width="51" style="188" customWidth="1"/>
    <col min="4612" max="4612" width="2.109375" style="188" customWidth="1"/>
    <col min="4613" max="4613" width="14.109375" style="188" customWidth="1"/>
    <col min="4614" max="4615" width="8.88671875" style="188" customWidth="1"/>
    <col min="4616" max="4616" width="2" style="188" customWidth="1"/>
    <col min="4617" max="4617" width="14.88671875" style="188" customWidth="1"/>
    <col min="4618" max="4618" width="2" style="188" customWidth="1"/>
    <col min="4619" max="4619" width="14.88671875" style="188" customWidth="1"/>
    <col min="4620" max="4620" width="2.109375" style="188" customWidth="1"/>
    <col min="4621" max="4621" width="14.88671875" style="188" customWidth="1"/>
    <col min="4622" max="4622" width="2.109375" style="188" customWidth="1"/>
    <col min="4623" max="4623" width="14.88671875" style="188" customWidth="1"/>
    <col min="4624" max="4625" width="3.88671875" style="188" customWidth="1"/>
    <col min="4626" max="4626" width="12.44140625" style="188" customWidth="1"/>
    <col min="4627" max="4627" width="2.109375" style="188" customWidth="1"/>
    <col min="4628" max="4628" width="12.5546875" style="188" customWidth="1"/>
    <col min="4629" max="4629" width="2.109375" style="188" customWidth="1"/>
    <col min="4630" max="4630" width="12.88671875" style="188" customWidth="1"/>
    <col min="4631" max="4631" width="2.109375" style="188" customWidth="1"/>
    <col min="4632" max="4632" width="12.88671875" style="188" customWidth="1"/>
    <col min="4633" max="4633" width="2" style="188" customWidth="1"/>
    <col min="4634" max="4634" width="11.88671875" style="188" customWidth="1"/>
    <col min="4635" max="4635" width="11.44140625" style="188" customWidth="1"/>
    <col min="4636" max="4636" width="1.88671875" style="188" customWidth="1"/>
    <col min="4637" max="4637" width="11.88671875" style="188" customWidth="1"/>
    <col min="4638" max="4638" width="2.109375" style="188" customWidth="1"/>
    <col min="4639" max="4639" width="11.44140625" style="188" customWidth="1"/>
    <col min="4640" max="4640" width="0.5546875" style="188" customWidth="1"/>
    <col min="4641" max="4641" width="2.109375" style="188" customWidth="1"/>
    <col min="4642" max="4642" width="10.5546875" style="188" customWidth="1"/>
    <col min="4643" max="4643" width="11.109375" style="188" customWidth="1"/>
    <col min="4644" max="4644" width="2.109375" style="188" customWidth="1"/>
    <col min="4645" max="4645" width="11.109375" style="188" customWidth="1"/>
    <col min="4646" max="4646" width="2.109375" style="188" customWidth="1"/>
    <col min="4647" max="4647" width="12.44140625" style="188" customWidth="1"/>
    <col min="4648" max="4866" width="8.88671875" style="188"/>
    <col min="4867" max="4867" width="51" style="188" customWidth="1"/>
    <col min="4868" max="4868" width="2.109375" style="188" customWidth="1"/>
    <col min="4869" max="4869" width="14.109375" style="188" customWidth="1"/>
    <col min="4870" max="4871" width="8.88671875" style="188" customWidth="1"/>
    <col min="4872" max="4872" width="2" style="188" customWidth="1"/>
    <col min="4873" max="4873" width="14.88671875" style="188" customWidth="1"/>
    <col min="4874" max="4874" width="2" style="188" customWidth="1"/>
    <col min="4875" max="4875" width="14.88671875" style="188" customWidth="1"/>
    <col min="4876" max="4876" width="2.109375" style="188" customWidth="1"/>
    <col min="4877" max="4877" width="14.88671875" style="188" customWidth="1"/>
    <col min="4878" max="4878" width="2.109375" style="188" customWidth="1"/>
    <col min="4879" max="4879" width="14.88671875" style="188" customWidth="1"/>
    <col min="4880" max="4881" width="3.88671875" style="188" customWidth="1"/>
    <col min="4882" max="4882" width="12.44140625" style="188" customWidth="1"/>
    <col min="4883" max="4883" width="2.109375" style="188" customWidth="1"/>
    <col min="4884" max="4884" width="12.5546875" style="188" customWidth="1"/>
    <col min="4885" max="4885" width="2.109375" style="188" customWidth="1"/>
    <col min="4886" max="4886" width="12.88671875" style="188" customWidth="1"/>
    <col min="4887" max="4887" width="2.109375" style="188" customWidth="1"/>
    <col min="4888" max="4888" width="12.88671875" style="188" customWidth="1"/>
    <col min="4889" max="4889" width="2" style="188" customWidth="1"/>
    <col min="4890" max="4890" width="11.88671875" style="188" customWidth="1"/>
    <col min="4891" max="4891" width="11.44140625" style="188" customWidth="1"/>
    <col min="4892" max="4892" width="1.88671875" style="188" customWidth="1"/>
    <col min="4893" max="4893" width="11.88671875" style="188" customWidth="1"/>
    <col min="4894" max="4894" width="2.109375" style="188" customWidth="1"/>
    <col min="4895" max="4895" width="11.44140625" style="188" customWidth="1"/>
    <col min="4896" max="4896" width="0.5546875" style="188" customWidth="1"/>
    <col min="4897" max="4897" width="2.109375" style="188" customWidth="1"/>
    <col min="4898" max="4898" width="10.5546875" style="188" customWidth="1"/>
    <col min="4899" max="4899" width="11.109375" style="188" customWidth="1"/>
    <col min="4900" max="4900" width="2.109375" style="188" customWidth="1"/>
    <col min="4901" max="4901" width="11.109375" style="188" customWidth="1"/>
    <col min="4902" max="4902" width="2.109375" style="188" customWidth="1"/>
    <col min="4903" max="4903" width="12.44140625" style="188" customWidth="1"/>
    <col min="4904" max="5122" width="8.88671875" style="188"/>
    <col min="5123" max="5123" width="51" style="188" customWidth="1"/>
    <col min="5124" max="5124" width="2.109375" style="188" customWidth="1"/>
    <col min="5125" max="5125" width="14.109375" style="188" customWidth="1"/>
    <col min="5126" max="5127" width="8.88671875" style="188" customWidth="1"/>
    <col min="5128" max="5128" width="2" style="188" customWidth="1"/>
    <col min="5129" max="5129" width="14.88671875" style="188" customWidth="1"/>
    <col min="5130" max="5130" width="2" style="188" customWidth="1"/>
    <col min="5131" max="5131" width="14.88671875" style="188" customWidth="1"/>
    <col min="5132" max="5132" width="2.109375" style="188" customWidth="1"/>
    <col min="5133" max="5133" width="14.88671875" style="188" customWidth="1"/>
    <col min="5134" max="5134" width="2.109375" style="188" customWidth="1"/>
    <col min="5135" max="5135" width="14.88671875" style="188" customWidth="1"/>
    <col min="5136" max="5137" width="3.88671875" style="188" customWidth="1"/>
    <col min="5138" max="5138" width="12.44140625" style="188" customWidth="1"/>
    <col min="5139" max="5139" width="2.109375" style="188" customWidth="1"/>
    <col min="5140" max="5140" width="12.5546875" style="188" customWidth="1"/>
    <col min="5141" max="5141" width="2.109375" style="188" customWidth="1"/>
    <col min="5142" max="5142" width="12.88671875" style="188" customWidth="1"/>
    <col min="5143" max="5143" width="2.109375" style="188" customWidth="1"/>
    <col min="5144" max="5144" width="12.88671875" style="188" customWidth="1"/>
    <col min="5145" max="5145" width="2" style="188" customWidth="1"/>
    <col min="5146" max="5146" width="11.88671875" style="188" customWidth="1"/>
    <col min="5147" max="5147" width="11.44140625" style="188" customWidth="1"/>
    <col min="5148" max="5148" width="1.88671875" style="188" customWidth="1"/>
    <col min="5149" max="5149" width="11.88671875" style="188" customWidth="1"/>
    <col min="5150" max="5150" width="2.109375" style="188" customWidth="1"/>
    <col min="5151" max="5151" width="11.44140625" style="188" customWidth="1"/>
    <col min="5152" max="5152" width="0.5546875" style="188" customWidth="1"/>
    <col min="5153" max="5153" width="2.109375" style="188" customWidth="1"/>
    <col min="5154" max="5154" width="10.5546875" style="188" customWidth="1"/>
    <col min="5155" max="5155" width="11.109375" style="188" customWidth="1"/>
    <col min="5156" max="5156" width="2.109375" style="188" customWidth="1"/>
    <col min="5157" max="5157" width="11.109375" style="188" customWidth="1"/>
    <col min="5158" max="5158" width="2.109375" style="188" customWidth="1"/>
    <col min="5159" max="5159" width="12.44140625" style="188" customWidth="1"/>
    <col min="5160" max="5378" width="8.88671875" style="188"/>
    <col min="5379" max="5379" width="51" style="188" customWidth="1"/>
    <col min="5380" max="5380" width="2.109375" style="188" customWidth="1"/>
    <col min="5381" max="5381" width="14.109375" style="188" customWidth="1"/>
    <col min="5382" max="5383" width="8.88671875" style="188" customWidth="1"/>
    <col min="5384" max="5384" width="2" style="188" customWidth="1"/>
    <col min="5385" max="5385" width="14.88671875" style="188" customWidth="1"/>
    <col min="5386" max="5386" width="2" style="188" customWidth="1"/>
    <col min="5387" max="5387" width="14.88671875" style="188" customWidth="1"/>
    <col min="5388" max="5388" width="2.109375" style="188" customWidth="1"/>
    <col min="5389" max="5389" width="14.88671875" style="188" customWidth="1"/>
    <col min="5390" max="5390" width="2.109375" style="188" customWidth="1"/>
    <col min="5391" max="5391" width="14.88671875" style="188" customWidth="1"/>
    <col min="5392" max="5393" width="3.88671875" style="188" customWidth="1"/>
    <col min="5394" max="5394" width="12.44140625" style="188" customWidth="1"/>
    <col min="5395" max="5395" width="2.109375" style="188" customWidth="1"/>
    <col min="5396" max="5396" width="12.5546875" style="188" customWidth="1"/>
    <col min="5397" max="5397" width="2.109375" style="188" customWidth="1"/>
    <col min="5398" max="5398" width="12.88671875" style="188" customWidth="1"/>
    <col min="5399" max="5399" width="2.109375" style="188" customWidth="1"/>
    <col min="5400" max="5400" width="12.88671875" style="188" customWidth="1"/>
    <col min="5401" max="5401" width="2" style="188" customWidth="1"/>
    <col min="5402" max="5402" width="11.88671875" style="188" customWidth="1"/>
    <col min="5403" max="5403" width="11.44140625" style="188" customWidth="1"/>
    <col min="5404" max="5404" width="1.88671875" style="188" customWidth="1"/>
    <col min="5405" max="5405" width="11.88671875" style="188" customWidth="1"/>
    <col min="5406" max="5406" width="2.109375" style="188" customWidth="1"/>
    <col min="5407" max="5407" width="11.44140625" style="188" customWidth="1"/>
    <col min="5408" max="5408" width="0.5546875" style="188" customWidth="1"/>
    <col min="5409" max="5409" width="2.109375" style="188" customWidth="1"/>
    <col min="5410" max="5410" width="10.5546875" style="188" customWidth="1"/>
    <col min="5411" max="5411" width="11.109375" style="188" customWidth="1"/>
    <col min="5412" max="5412" width="2.109375" style="188" customWidth="1"/>
    <col min="5413" max="5413" width="11.109375" style="188" customWidth="1"/>
    <col min="5414" max="5414" width="2.109375" style="188" customWidth="1"/>
    <col min="5415" max="5415" width="12.44140625" style="188" customWidth="1"/>
    <col min="5416" max="5634" width="8.88671875" style="188"/>
    <col min="5635" max="5635" width="51" style="188" customWidth="1"/>
    <col min="5636" max="5636" width="2.109375" style="188" customWidth="1"/>
    <col min="5637" max="5637" width="14.109375" style="188" customWidth="1"/>
    <col min="5638" max="5639" width="8.88671875" style="188" customWidth="1"/>
    <col min="5640" max="5640" width="2" style="188" customWidth="1"/>
    <col min="5641" max="5641" width="14.88671875" style="188" customWidth="1"/>
    <col min="5642" max="5642" width="2" style="188" customWidth="1"/>
    <col min="5643" max="5643" width="14.88671875" style="188" customWidth="1"/>
    <col min="5644" max="5644" width="2.109375" style="188" customWidth="1"/>
    <col min="5645" max="5645" width="14.88671875" style="188" customWidth="1"/>
    <col min="5646" max="5646" width="2.109375" style="188" customWidth="1"/>
    <col min="5647" max="5647" width="14.88671875" style="188" customWidth="1"/>
    <col min="5648" max="5649" width="3.88671875" style="188" customWidth="1"/>
    <col min="5650" max="5650" width="12.44140625" style="188" customWidth="1"/>
    <col min="5651" max="5651" width="2.109375" style="188" customWidth="1"/>
    <col min="5652" max="5652" width="12.5546875" style="188" customWidth="1"/>
    <col min="5653" max="5653" width="2.109375" style="188" customWidth="1"/>
    <col min="5654" max="5654" width="12.88671875" style="188" customWidth="1"/>
    <col min="5655" max="5655" width="2.109375" style="188" customWidth="1"/>
    <col min="5656" max="5656" width="12.88671875" style="188" customWidth="1"/>
    <col min="5657" max="5657" width="2" style="188" customWidth="1"/>
    <col min="5658" max="5658" width="11.88671875" style="188" customWidth="1"/>
    <col min="5659" max="5659" width="11.44140625" style="188" customWidth="1"/>
    <col min="5660" max="5660" width="1.88671875" style="188" customWidth="1"/>
    <col min="5661" max="5661" width="11.88671875" style="188" customWidth="1"/>
    <col min="5662" max="5662" width="2.109375" style="188" customWidth="1"/>
    <col min="5663" max="5663" width="11.44140625" style="188" customWidth="1"/>
    <col min="5664" max="5664" width="0.5546875" style="188" customWidth="1"/>
    <col min="5665" max="5665" width="2.109375" style="188" customWidth="1"/>
    <col min="5666" max="5666" width="10.5546875" style="188" customWidth="1"/>
    <col min="5667" max="5667" width="11.109375" style="188" customWidth="1"/>
    <col min="5668" max="5668" width="2.109375" style="188" customWidth="1"/>
    <col min="5669" max="5669" width="11.109375" style="188" customWidth="1"/>
    <col min="5670" max="5670" width="2.109375" style="188" customWidth="1"/>
    <col min="5671" max="5671" width="12.44140625" style="188" customWidth="1"/>
    <col min="5672" max="5890" width="8.88671875" style="188"/>
    <col min="5891" max="5891" width="51" style="188" customWidth="1"/>
    <col min="5892" max="5892" width="2.109375" style="188" customWidth="1"/>
    <col min="5893" max="5893" width="14.109375" style="188" customWidth="1"/>
    <col min="5894" max="5895" width="8.88671875" style="188" customWidth="1"/>
    <col min="5896" max="5896" width="2" style="188" customWidth="1"/>
    <col min="5897" max="5897" width="14.88671875" style="188" customWidth="1"/>
    <col min="5898" max="5898" width="2" style="188" customWidth="1"/>
    <col min="5899" max="5899" width="14.88671875" style="188" customWidth="1"/>
    <col min="5900" max="5900" width="2.109375" style="188" customWidth="1"/>
    <col min="5901" max="5901" width="14.88671875" style="188" customWidth="1"/>
    <col min="5902" max="5902" width="2.109375" style="188" customWidth="1"/>
    <col min="5903" max="5903" width="14.88671875" style="188" customWidth="1"/>
    <col min="5904" max="5905" width="3.88671875" style="188" customWidth="1"/>
    <col min="5906" max="5906" width="12.44140625" style="188" customWidth="1"/>
    <col min="5907" max="5907" width="2.109375" style="188" customWidth="1"/>
    <col min="5908" max="5908" width="12.5546875" style="188" customWidth="1"/>
    <col min="5909" max="5909" width="2.109375" style="188" customWidth="1"/>
    <col min="5910" max="5910" width="12.88671875" style="188" customWidth="1"/>
    <col min="5911" max="5911" width="2.109375" style="188" customWidth="1"/>
    <col min="5912" max="5912" width="12.88671875" style="188" customWidth="1"/>
    <col min="5913" max="5913" width="2" style="188" customWidth="1"/>
    <col min="5914" max="5914" width="11.88671875" style="188" customWidth="1"/>
    <col min="5915" max="5915" width="11.44140625" style="188" customWidth="1"/>
    <col min="5916" max="5916" width="1.88671875" style="188" customWidth="1"/>
    <col min="5917" max="5917" width="11.88671875" style="188" customWidth="1"/>
    <col min="5918" max="5918" width="2.109375" style="188" customWidth="1"/>
    <col min="5919" max="5919" width="11.44140625" style="188" customWidth="1"/>
    <col min="5920" max="5920" width="0.5546875" style="188" customWidth="1"/>
    <col min="5921" max="5921" width="2.109375" style="188" customWidth="1"/>
    <col min="5922" max="5922" width="10.5546875" style="188" customWidth="1"/>
    <col min="5923" max="5923" width="11.109375" style="188" customWidth="1"/>
    <col min="5924" max="5924" width="2.109375" style="188" customWidth="1"/>
    <col min="5925" max="5925" width="11.109375" style="188" customWidth="1"/>
    <col min="5926" max="5926" width="2.109375" style="188" customWidth="1"/>
    <col min="5927" max="5927" width="12.44140625" style="188" customWidth="1"/>
    <col min="5928" max="6146" width="8.88671875" style="188"/>
    <col min="6147" max="6147" width="51" style="188" customWidth="1"/>
    <col min="6148" max="6148" width="2.109375" style="188" customWidth="1"/>
    <col min="6149" max="6149" width="14.109375" style="188" customWidth="1"/>
    <col min="6150" max="6151" width="8.88671875" style="188" customWidth="1"/>
    <col min="6152" max="6152" width="2" style="188" customWidth="1"/>
    <col min="6153" max="6153" width="14.88671875" style="188" customWidth="1"/>
    <col min="6154" max="6154" width="2" style="188" customWidth="1"/>
    <col min="6155" max="6155" width="14.88671875" style="188" customWidth="1"/>
    <col min="6156" max="6156" width="2.109375" style="188" customWidth="1"/>
    <col min="6157" max="6157" width="14.88671875" style="188" customWidth="1"/>
    <col min="6158" max="6158" width="2.109375" style="188" customWidth="1"/>
    <col min="6159" max="6159" width="14.88671875" style="188" customWidth="1"/>
    <col min="6160" max="6161" width="3.88671875" style="188" customWidth="1"/>
    <col min="6162" max="6162" width="12.44140625" style="188" customWidth="1"/>
    <col min="6163" max="6163" width="2.109375" style="188" customWidth="1"/>
    <col min="6164" max="6164" width="12.5546875" style="188" customWidth="1"/>
    <col min="6165" max="6165" width="2.109375" style="188" customWidth="1"/>
    <col min="6166" max="6166" width="12.88671875" style="188" customWidth="1"/>
    <col min="6167" max="6167" width="2.109375" style="188" customWidth="1"/>
    <col min="6168" max="6168" width="12.88671875" style="188" customWidth="1"/>
    <col min="6169" max="6169" width="2" style="188" customWidth="1"/>
    <col min="6170" max="6170" width="11.88671875" style="188" customWidth="1"/>
    <col min="6171" max="6171" width="11.44140625" style="188" customWidth="1"/>
    <col min="6172" max="6172" width="1.88671875" style="188" customWidth="1"/>
    <col min="6173" max="6173" width="11.88671875" style="188" customWidth="1"/>
    <col min="6174" max="6174" width="2.109375" style="188" customWidth="1"/>
    <col min="6175" max="6175" width="11.44140625" style="188" customWidth="1"/>
    <col min="6176" max="6176" width="0.5546875" style="188" customWidth="1"/>
    <col min="6177" max="6177" width="2.109375" style="188" customWidth="1"/>
    <col min="6178" max="6178" width="10.5546875" style="188" customWidth="1"/>
    <col min="6179" max="6179" width="11.109375" style="188" customWidth="1"/>
    <col min="6180" max="6180" width="2.109375" style="188" customWidth="1"/>
    <col min="6181" max="6181" width="11.109375" style="188" customWidth="1"/>
    <col min="6182" max="6182" width="2.109375" style="188" customWidth="1"/>
    <col min="6183" max="6183" width="12.44140625" style="188" customWidth="1"/>
    <col min="6184" max="6402" width="8.88671875" style="188"/>
    <col min="6403" max="6403" width="51" style="188" customWidth="1"/>
    <col min="6404" max="6404" width="2.109375" style="188" customWidth="1"/>
    <col min="6405" max="6405" width="14.109375" style="188" customWidth="1"/>
    <col min="6406" max="6407" width="8.88671875" style="188" customWidth="1"/>
    <col min="6408" max="6408" width="2" style="188" customWidth="1"/>
    <col min="6409" max="6409" width="14.88671875" style="188" customWidth="1"/>
    <col min="6410" max="6410" width="2" style="188" customWidth="1"/>
    <col min="6411" max="6411" width="14.88671875" style="188" customWidth="1"/>
    <col min="6412" max="6412" width="2.109375" style="188" customWidth="1"/>
    <col min="6413" max="6413" width="14.88671875" style="188" customWidth="1"/>
    <col min="6414" max="6414" width="2.109375" style="188" customWidth="1"/>
    <col min="6415" max="6415" width="14.88671875" style="188" customWidth="1"/>
    <col min="6416" max="6417" width="3.88671875" style="188" customWidth="1"/>
    <col min="6418" max="6418" width="12.44140625" style="188" customWidth="1"/>
    <col min="6419" max="6419" width="2.109375" style="188" customWidth="1"/>
    <col min="6420" max="6420" width="12.5546875" style="188" customWidth="1"/>
    <col min="6421" max="6421" width="2.109375" style="188" customWidth="1"/>
    <col min="6422" max="6422" width="12.88671875" style="188" customWidth="1"/>
    <col min="6423" max="6423" width="2.109375" style="188" customWidth="1"/>
    <col min="6424" max="6424" width="12.88671875" style="188" customWidth="1"/>
    <col min="6425" max="6425" width="2" style="188" customWidth="1"/>
    <col min="6426" max="6426" width="11.88671875" style="188" customWidth="1"/>
    <col min="6427" max="6427" width="11.44140625" style="188" customWidth="1"/>
    <col min="6428" max="6428" width="1.88671875" style="188" customWidth="1"/>
    <col min="6429" max="6429" width="11.88671875" style="188" customWidth="1"/>
    <col min="6430" max="6430" width="2.109375" style="188" customWidth="1"/>
    <col min="6431" max="6431" width="11.44140625" style="188" customWidth="1"/>
    <col min="6432" max="6432" width="0.5546875" style="188" customWidth="1"/>
    <col min="6433" max="6433" width="2.109375" style="188" customWidth="1"/>
    <col min="6434" max="6434" width="10.5546875" style="188" customWidth="1"/>
    <col min="6435" max="6435" width="11.109375" style="188" customWidth="1"/>
    <col min="6436" max="6436" width="2.109375" style="188" customWidth="1"/>
    <col min="6437" max="6437" width="11.109375" style="188" customWidth="1"/>
    <col min="6438" max="6438" width="2.109375" style="188" customWidth="1"/>
    <col min="6439" max="6439" width="12.44140625" style="188" customWidth="1"/>
    <col min="6440" max="6658" width="8.88671875" style="188"/>
    <col min="6659" max="6659" width="51" style="188" customWidth="1"/>
    <col min="6660" max="6660" width="2.109375" style="188" customWidth="1"/>
    <col min="6661" max="6661" width="14.109375" style="188" customWidth="1"/>
    <col min="6662" max="6663" width="8.88671875" style="188" customWidth="1"/>
    <col min="6664" max="6664" width="2" style="188" customWidth="1"/>
    <col min="6665" max="6665" width="14.88671875" style="188" customWidth="1"/>
    <col min="6666" max="6666" width="2" style="188" customWidth="1"/>
    <col min="6667" max="6667" width="14.88671875" style="188" customWidth="1"/>
    <col min="6668" max="6668" width="2.109375" style="188" customWidth="1"/>
    <col min="6669" max="6669" width="14.88671875" style="188" customWidth="1"/>
    <col min="6670" max="6670" width="2.109375" style="188" customWidth="1"/>
    <col min="6671" max="6671" width="14.88671875" style="188" customWidth="1"/>
    <col min="6672" max="6673" width="3.88671875" style="188" customWidth="1"/>
    <col min="6674" max="6674" width="12.44140625" style="188" customWidth="1"/>
    <col min="6675" max="6675" width="2.109375" style="188" customWidth="1"/>
    <col min="6676" max="6676" width="12.5546875" style="188" customWidth="1"/>
    <col min="6677" max="6677" width="2.109375" style="188" customWidth="1"/>
    <col min="6678" max="6678" width="12.88671875" style="188" customWidth="1"/>
    <col min="6679" max="6679" width="2.109375" style="188" customWidth="1"/>
    <col min="6680" max="6680" width="12.88671875" style="188" customWidth="1"/>
    <col min="6681" max="6681" width="2" style="188" customWidth="1"/>
    <col min="6682" max="6682" width="11.88671875" style="188" customWidth="1"/>
    <col min="6683" max="6683" width="11.44140625" style="188" customWidth="1"/>
    <col min="6684" max="6684" width="1.88671875" style="188" customWidth="1"/>
    <col min="6685" max="6685" width="11.88671875" style="188" customWidth="1"/>
    <col min="6686" max="6686" width="2.109375" style="188" customWidth="1"/>
    <col min="6687" max="6687" width="11.44140625" style="188" customWidth="1"/>
    <col min="6688" max="6688" width="0.5546875" style="188" customWidth="1"/>
    <col min="6689" max="6689" width="2.109375" style="188" customWidth="1"/>
    <col min="6690" max="6690" width="10.5546875" style="188" customWidth="1"/>
    <col min="6691" max="6691" width="11.109375" style="188" customWidth="1"/>
    <col min="6692" max="6692" width="2.109375" style="188" customWidth="1"/>
    <col min="6693" max="6693" width="11.109375" style="188" customWidth="1"/>
    <col min="6694" max="6694" width="2.109375" style="188" customWidth="1"/>
    <col min="6695" max="6695" width="12.44140625" style="188" customWidth="1"/>
    <col min="6696" max="6914" width="8.88671875" style="188"/>
    <col min="6915" max="6915" width="51" style="188" customWidth="1"/>
    <col min="6916" max="6916" width="2.109375" style="188" customWidth="1"/>
    <col min="6917" max="6917" width="14.109375" style="188" customWidth="1"/>
    <col min="6918" max="6919" width="8.88671875" style="188" customWidth="1"/>
    <col min="6920" max="6920" width="2" style="188" customWidth="1"/>
    <col min="6921" max="6921" width="14.88671875" style="188" customWidth="1"/>
    <col min="6922" max="6922" width="2" style="188" customWidth="1"/>
    <col min="6923" max="6923" width="14.88671875" style="188" customWidth="1"/>
    <col min="6924" max="6924" width="2.109375" style="188" customWidth="1"/>
    <col min="6925" max="6925" width="14.88671875" style="188" customWidth="1"/>
    <col min="6926" max="6926" width="2.109375" style="188" customWidth="1"/>
    <col min="6927" max="6927" width="14.88671875" style="188" customWidth="1"/>
    <col min="6928" max="6929" width="3.88671875" style="188" customWidth="1"/>
    <col min="6930" max="6930" width="12.44140625" style="188" customWidth="1"/>
    <col min="6931" max="6931" width="2.109375" style="188" customWidth="1"/>
    <col min="6932" max="6932" width="12.5546875" style="188" customWidth="1"/>
    <col min="6933" max="6933" width="2.109375" style="188" customWidth="1"/>
    <col min="6934" max="6934" width="12.88671875" style="188" customWidth="1"/>
    <col min="6935" max="6935" width="2.109375" style="188" customWidth="1"/>
    <col min="6936" max="6936" width="12.88671875" style="188" customWidth="1"/>
    <col min="6937" max="6937" width="2" style="188" customWidth="1"/>
    <col min="6938" max="6938" width="11.88671875" style="188" customWidth="1"/>
    <col min="6939" max="6939" width="11.44140625" style="188" customWidth="1"/>
    <col min="6940" max="6940" width="1.88671875" style="188" customWidth="1"/>
    <col min="6941" max="6941" width="11.88671875" style="188" customWidth="1"/>
    <col min="6942" max="6942" width="2.109375" style="188" customWidth="1"/>
    <col min="6943" max="6943" width="11.44140625" style="188" customWidth="1"/>
    <col min="6944" max="6944" width="0.5546875" style="188" customWidth="1"/>
    <col min="6945" max="6945" width="2.109375" style="188" customWidth="1"/>
    <col min="6946" max="6946" width="10.5546875" style="188" customWidth="1"/>
    <col min="6947" max="6947" width="11.109375" style="188" customWidth="1"/>
    <col min="6948" max="6948" width="2.109375" style="188" customWidth="1"/>
    <col min="6949" max="6949" width="11.109375" style="188" customWidth="1"/>
    <col min="6950" max="6950" width="2.109375" style="188" customWidth="1"/>
    <col min="6951" max="6951" width="12.44140625" style="188" customWidth="1"/>
    <col min="6952" max="7170" width="8.88671875" style="188"/>
    <col min="7171" max="7171" width="51" style="188" customWidth="1"/>
    <col min="7172" max="7172" width="2.109375" style="188" customWidth="1"/>
    <col min="7173" max="7173" width="14.109375" style="188" customWidth="1"/>
    <col min="7174" max="7175" width="8.88671875" style="188" customWidth="1"/>
    <col min="7176" max="7176" width="2" style="188" customWidth="1"/>
    <col min="7177" max="7177" width="14.88671875" style="188" customWidth="1"/>
    <col min="7178" max="7178" width="2" style="188" customWidth="1"/>
    <col min="7179" max="7179" width="14.88671875" style="188" customWidth="1"/>
    <col min="7180" max="7180" width="2.109375" style="188" customWidth="1"/>
    <col min="7181" max="7181" width="14.88671875" style="188" customWidth="1"/>
    <col min="7182" max="7182" width="2.109375" style="188" customWidth="1"/>
    <col min="7183" max="7183" width="14.88671875" style="188" customWidth="1"/>
    <col min="7184" max="7185" width="3.88671875" style="188" customWidth="1"/>
    <col min="7186" max="7186" width="12.44140625" style="188" customWidth="1"/>
    <col min="7187" max="7187" width="2.109375" style="188" customWidth="1"/>
    <col min="7188" max="7188" width="12.5546875" style="188" customWidth="1"/>
    <col min="7189" max="7189" width="2.109375" style="188" customWidth="1"/>
    <col min="7190" max="7190" width="12.88671875" style="188" customWidth="1"/>
    <col min="7191" max="7191" width="2.109375" style="188" customWidth="1"/>
    <col min="7192" max="7192" width="12.88671875" style="188" customWidth="1"/>
    <col min="7193" max="7193" width="2" style="188" customWidth="1"/>
    <col min="7194" max="7194" width="11.88671875" style="188" customWidth="1"/>
    <col min="7195" max="7195" width="11.44140625" style="188" customWidth="1"/>
    <col min="7196" max="7196" width="1.88671875" style="188" customWidth="1"/>
    <col min="7197" max="7197" width="11.88671875" style="188" customWidth="1"/>
    <col min="7198" max="7198" width="2.109375" style="188" customWidth="1"/>
    <col min="7199" max="7199" width="11.44140625" style="188" customWidth="1"/>
    <col min="7200" max="7200" width="0.5546875" style="188" customWidth="1"/>
    <col min="7201" max="7201" width="2.109375" style="188" customWidth="1"/>
    <col min="7202" max="7202" width="10.5546875" style="188" customWidth="1"/>
    <col min="7203" max="7203" width="11.109375" style="188" customWidth="1"/>
    <col min="7204" max="7204" width="2.109375" style="188" customWidth="1"/>
    <col min="7205" max="7205" width="11.109375" style="188" customWidth="1"/>
    <col min="7206" max="7206" width="2.109375" style="188" customWidth="1"/>
    <col min="7207" max="7207" width="12.44140625" style="188" customWidth="1"/>
    <col min="7208" max="7426" width="8.88671875" style="188"/>
    <col min="7427" max="7427" width="51" style="188" customWidth="1"/>
    <col min="7428" max="7428" width="2.109375" style="188" customWidth="1"/>
    <col min="7429" max="7429" width="14.109375" style="188" customWidth="1"/>
    <col min="7430" max="7431" width="8.88671875" style="188" customWidth="1"/>
    <col min="7432" max="7432" width="2" style="188" customWidth="1"/>
    <col min="7433" max="7433" width="14.88671875" style="188" customWidth="1"/>
    <col min="7434" max="7434" width="2" style="188" customWidth="1"/>
    <col min="7435" max="7435" width="14.88671875" style="188" customWidth="1"/>
    <col min="7436" max="7436" width="2.109375" style="188" customWidth="1"/>
    <col min="7437" max="7437" width="14.88671875" style="188" customWidth="1"/>
    <col min="7438" max="7438" width="2.109375" style="188" customWidth="1"/>
    <col min="7439" max="7439" width="14.88671875" style="188" customWidth="1"/>
    <col min="7440" max="7441" width="3.88671875" style="188" customWidth="1"/>
    <col min="7442" max="7442" width="12.44140625" style="188" customWidth="1"/>
    <col min="7443" max="7443" width="2.109375" style="188" customWidth="1"/>
    <col min="7444" max="7444" width="12.5546875" style="188" customWidth="1"/>
    <col min="7445" max="7445" width="2.109375" style="188" customWidth="1"/>
    <col min="7446" max="7446" width="12.88671875" style="188" customWidth="1"/>
    <col min="7447" max="7447" width="2.109375" style="188" customWidth="1"/>
    <col min="7448" max="7448" width="12.88671875" style="188" customWidth="1"/>
    <col min="7449" max="7449" width="2" style="188" customWidth="1"/>
    <col min="7450" max="7450" width="11.88671875" style="188" customWidth="1"/>
    <col min="7451" max="7451" width="11.44140625" style="188" customWidth="1"/>
    <col min="7452" max="7452" width="1.88671875" style="188" customWidth="1"/>
    <col min="7453" max="7453" width="11.88671875" style="188" customWidth="1"/>
    <col min="7454" max="7454" width="2.109375" style="188" customWidth="1"/>
    <col min="7455" max="7455" width="11.44140625" style="188" customWidth="1"/>
    <col min="7456" max="7456" width="0.5546875" style="188" customWidth="1"/>
    <col min="7457" max="7457" width="2.109375" style="188" customWidth="1"/>
    <col min="7458" max="7458" width="10.5546875" style="188" customWidth="1"/>
    <col min="7459" max="7459" width="11.109375" style="188" customWidth="1"/>
    <col min="7460" max="7460" width="2.109375" style="188" customWidth="1"/>
    <col min="7461" max="7461" width="11.109375" style="188" customWidth="1"/>
    <col min="7462" max="7462" width="2.109375" style="188" customWidth="1"/>
    <col min="7463" max="7463" width="12.44140625" style="188" customWidth="1"/>
    <col min="7464" max="7682" width="8.88671875" style="188"/>
    <col min="7683" max="7683" width="51" style="188" customWidth="1"/>
    <col min="7684" max="7684" width="2.109375" style="188" customWidth="1"/>
    <col min="7685" max="7685" width="14.109375" style="188" customWidth="1"/>
    <col min="7686" max="7687" width="8.88671875" style="188" customWidth="1"/>
    <col min="7688" max="7688" width="2" style="188" customWidth="1"/>
    <col min="7689" max="7689" width="14.88671875" style="188" customWidth="1"/>
    <col min="7690" max="7690" width="2" style="188" customWidth="1"/>
    <col min="7691" max="7691" width="14.88671875" style="188" customWidth="1"/>
    <col min="7692" max="7692" width="2.109375" style="188" customWidth="1"/>
    <col min="7693" max="7693" width="14.88671875" style="188" customWidth="1"/>
    <col min="7694" max="7694" width="2.109375" style="188" customWidth="1"/>
    <col min="7695" max="7695" width="14.88671875" style="188" customWidth="1"/>
    <col min="7696" max="7697" width="3.88671875" style="188" customWidth="1"/>
    <col min="7698" max="7698" width="12.44140625" style="188" customWidth="1"/>
    <col min="7699" max="7699" width="2.109375" style="188" customWidth="1"/>
    <col min="7700" max="7700" width="12.5546875" style="188" customWidth="1"/>
    <col min="7701" max="7701" width="2.109375" style="188" customWidth="1"/>
    <col min="7702" max="7702" width="12.88671875" style="188" customWidth="1"/>
    <col min="7703" max="7703" width="2.109375" style="188" customWidth="1"/>
    <col min="7704" max="7704" width="12.88671875" style="188" customWidth="1"/>
    <col min="7705" max="7705" width="2" style="188" customWidth="1"/>
    <col min="7706" max="7706" width="11.88671875" style="188" customWidth="1"/>
    <col min="7707" max="7707" width="11.44140625" style="188" customWidth="1"/>
    <col min="7708" max="7708" width="1.88671875" style="188" customWidth="1"/>
    <col min="7709" max="7709" width="11.88671875" style="188" customWidth="1"/>
    <col min="7710" max="7710" width="2.109375" style="188" customWidth="1"/>
    <col min="7711" max="7711" width="11.44140625" style="188" customWidth="1"/>
    <col min="7712" max="7712" width="0.5546875" style="188" customWidth="1"/>
    <col min="7713" max="7713" width="2.109375" style="188" customWidth="1"/>
    <col min="7714" max="7714" width="10.5546875" style="188" customWidth="1"/>
    <col min="7715" max="7715" width="11.109375" style="188" customWidth="1"/>
    <col min="7716" max="7716" width="2.109375" style="188" customWidth="1"/>
    <col min="7717" max="7717" width="11.109375" style="188" customWidth="1"/>
    <col min="7718" max="7718" width="2.109375" style="188" customWidth="1"/>
    <col min="7719" max="7719" width="12.44140625" style="188" customWidth="1"/>
    <col min="7720" max="7938" width="8.88671875" style="188"/>
    <col min="7939" max="7939" width="51" style="188" customWidth="1"/>
    <col min="7940" max="7940" width="2.109375" style="188" customWidth="1"/>
    <col min="7941" max="7941" width="14.109375" style="188" customWidth="1"/>
    <col min="7942" max="7943" width="8.88671875" style="188" customWidth="1"/>
    <col min="7944" max="7944" width="2" style="188" customWidth="1"/>
    <col min="7945" max="7945" width="14.88671875" style="188" customWidth="1"/>
    <col min="7946" max="7946" width="2" style="188" customWidth="1"/>
    <col min="7947" max="7947" width="14.88671875" style="188" customWidth="1"/>
    <col min="7948" max="7948" width="2.109375" style="188" customWidth="1"/>
    <col min="7949" max="7949" width="14.88671875" style="188" customWidth="1"/>
    <col min="7950" max="7950" width="2.109375" style="188" customWidth="1"/>
    <col min="7951" max="7951" width="14.88671875" style="188" customWidth="1"/>
    <col min="7952" max="7953" width="3.88671875" style="188" customWidth="1"/>
    <col min="7954" max="7954" width="12.44140625" style="188" customWidth="1"/>
    <col min="7955" max="7955" width="2.109375" style="188" customWidth="1"/>
    <col min="7956" max="7956" width="12.5546875" style="188" customWidth="1"/>
    <col min="7957" max="7957" width="2.109375" style="188" customWidth="1"/>
    <col min="7958" max="7958" width="12.88671875" style="188" customWidth="1"/>
    <col min="7959" max="7959" width="2.109375" style="188" customWidth="1"/>
    <col min="7960" max="7960" width="12.88671875" style="188" customWidth="1"/>
    <col min="7961" max="7961" width="2" style="188" customWidth="1"/>
    <col min="7962" max="7962" width="11.88671875" style="188" customWidth="1"/>
    <col min="7963" max="7963" width="11.44140625" style="188" customWidth="1"/>
    <col min="7964" max="7964" width="1.88671875" style="188" customWidth="1"/>
    <col min="7965" max="7965" width="11.88671875" style="188" customWidth="1"/>
    <col min="7966" max="7966" width="2.109375" style="188" customWidth="1"/>
    <col min="7967" max="7967" width="11.44140625" style="188" customWidth="1"/>
    <col min="7968" max="7968" width="0.5546875" style="188" customWidth="1"/>
    <col min="7969" max="7969" width="2.109375" style="188" customWidth="1"/>
    <col min="7970" max="7970" width="10.5546875" style="188" customWidth="1"/>
    <col min="7971" max="7971" width="11.109375" style="188" customWidth="1"/>
    <col min="7972" max="7972" width="2.109375" style="188" customWidth="1"/>
    <col min="7973" max="7973" width="11.109375" style="188" customWidth="1"/>
    <col min="7974" max="7974" width="2.109375" style="188" customWidth="1"/>
    <col min="7975" max="7975" width="12.44140625" style="188" customWidth="1"/>
    <col min="7976" max="8194" width="8.88671875" style="188"/>
    <col min="8195" max="8195" width="51" style="188" customWidth="1"/>
    <col min="8196" max="8196" width="2.109375" style="188" customWidth="1"/>
    <col min="8197" max="8197" width="14.109375" style="188" customWidth="1"/>
    <col min="8198" max="8199" width="8.88671875" style="188" customWidth="1"/>
    <col min="8200" max="8200" width="2" style="188" customWidth="1"/>
    <col min="8201" max="8201" width="14.88671875" style="188" customWidth="1"/>
    <col min="8202" max="8202" width="2" style="188" customWidth="1"/>
    <col min="8203" max="8203" width="14.88671875" style="188" customWidth="1"/>
    <col min="8204" max="8204" width="2.109375" style="188" customWidth="1"/>
    <col min="8205" max="8205" width="14.88671875" style="188" customWidth="1"/>
    <col min="8206" max="8206" width="2.109375" style="188" customWidth="1"/>
    <col min="8207" max="8207" width="14.88671875" style="188" customWidth="1"/>
    <col min="8208" max="8209" width="3.88671875" style="188" customWidth="1"/>
    <col min="8210" max="8210" width="12.44140625" style="188" customWidth="1"/>
    <col min="8211" max="8211" width="2.109375" style="188" customWidth="1"/>
    <col min="8212" max="8212" width="12.5546875" style="188" customWidth="1"/>
    <col min="8213" max="8213" width="2.109375" style="188" customWidth="1"/>
    <col min="8214" max="8214" width="12.88671875" style="188" customWidth="1"/>
    <col min="8215" max="8215" width="2.109375" style="188" customWidth="1"/>
    <col min="8216" max="8216" width="12.88671875" style="188" customWidth="1"/>
    <col min="8217" max="8217" width="2" style="188" customWidth="1"/>
    <col min="8218" max="8218" width="11.88671875" style="188" customWidth="1"/>
    <col min="8219" max="8219" width="11.44140625" style="188" customWidth="1"/>
    <col min="8220" max="8220" width="1.88671875" style="188" customWidth="1"/>
    <col min="8221" max="8221" width="11.88671875" style="188" customWidth="1"/>
    <col min="8222" max="8222" width="2.109375" style="188" customWidth="1"/>
    <col min="8223" max="8223" width="11.44140625" style="188" customWidth="1"/>
    <col min="8224" max="8224" width="0.5546875" style="188" customWidth="1"/>
    <col min="8225" max="8225" width="2.109375" style="188" customWidth="1"/>
    <col min="8226" max="8226" width="10.5546875" style="188" customWidth="1"/>
    <col min="8227" max="8227" width="11.109375" style="188" customWidth="1"/>
    <col min="8228" max="8228" width="2.109375" style="188" customWidth="1"/>
    <col min="8229" max="8229" width="11.109375" style="188" customWidth="1"/>
    <col min="8230" max="8230" width="2.109375" style="188" customWidth="1"/>
    <col min="8231" max="8231" width="12.44140625" style="188" customWidth="1"/>
    <col min="8232" max="8450" width="8.88671875" style="188"/>
    <col min="8451" max="8451" width="51" style="188" customWidth="1"/>
    <col min="8452" max="8452" width="2.109375" style="188" customWidth="1"/>
    <col min="8453" max="8453" width="14.109375" style="188" customWidth="1"/>
    <col min="8454" max="8455" width="8.88671875" style="188" customWidth="1"/>
    <col min="8456" max="8456" width="2" style="188" customWidth="1"/>
    <col min="8457" max="8457" width="14.88671875" style="188" customWidth="1"/>
    <col min="8458" max="8458" width="2" style="188" customWidth="1"/>
    <col min="8459" max="8459" width="14.88671875" style="188" customWidth="1"/>
    <col min="8460" max="8460" width="2.109375" style="188" customWidth="1"/>
    <col min="8461" max="8461" width="14.88671875" style="188" customWidth="1"/>
    <col min="8462" max="8462" width="2.109375" style="188" customWidth="1"/>
    <col min="8463" max="8463" width="14.88671875" style="188" customWidth="1"/>
    <col min="8464" max="8465" width="3.88671875" style="188" customWidth="1"/>
    <col min="8466" max="8466" width="12.44140625" style="188" customWidth="1"/>
    <col min="8467" max="8467" width="2.109375" style="188" customWidth="1"/>
    <col min="8468" max="8468" width="12.5546875" style="188" customWidth="1"/>
    <col min="8469" max="8469" width="2.109375" style="188" customWidth="1"/>
    <col min="8470" max="8470" width="12.88671875" style="188" customWidth="1"/>
    <col min="8471" max="8471" width="2.109375" style="188" customWidth="1"/>
    <col min="8472" max="8472" width="12.88671875" style="188" customWidth="1"/>
    <col min="8473" max="8473" width="2" style="188" customWidth="1"/>
    <col min="8474" max="8474" width="11.88671875" style="188" customWidth="1"/>
    <col min="8475" max="8475" width="11.44140625" style="188" customWidth="1"/>
    <col min="8476" max="8476" width="1.88671875" style="188" customWidth="1"/>
    <col min="8477" max="8477" width="11.88671875" style="188" customWidth="1"/>
    <col min="8478" max="8478" width="2.109375" style="188" customWidth="1"/>
    <col min="8479" max="8479" width="11.44140625" style="188" customWidth="1"/>
    <col min="8480" max="8480" width="0.5546875" style="188" customWidth="1"/>
    <col min="8481" max="8481" width="2.109375" style="188" customWidth="1"/>
    <col min="8482" max="8482" width="10.5546875" style="188" customWidth="1"/>
    <col min="8483" max="8483" width="11.109375" style="188" customWidth="1"/>
    <col min="8484" max="8484" width="2.109375" style="188" customWidth="1"/>
    <col min="8485" max="8485" width="11.109375" style="188" customWidth="1"/>
    <col min="8486" max="8486" width="2.109375" style="188" customWidth="1"/>
    <col min="8487" max="8487" width="12.44140625" style="188" customWidth="1"/>
    <col min="8488" max="8706" width="8.88671875" style="188"/>
    <col min="8707" max="8707" width="51" style="188" customWidth="1"/>
    <col min="8708" max="8708" width="2.109375" style="188" customWidth="1"/>
    <col min="8709" max="8709" width="14.109375" style="188" customWidth="1"/>
    <col min="8710" max="8711" width="8.88671875" style="188" customWidth="1"/>
    <col min="8712" max="8712" width="2" style="188" customWidth="1"/>
    <col min="8713" max="8713" width="14.88671875" style="188" customWidth="1"/>
    <col min="8714" max="8714" width="2" style="188" customWidth="1"/>
    <col min="8715" max="8715" width="14.88671875" style="188" customWidth="1"/>
    <col min="8716" max="8716" width="2.109375" style="188" customWidth="1"/>
    <col min="8717" max="8717" width="14.88671875" style="188" customWidth="1"/>
    <col min="8718" max="8718" width="2.109375" style="188" customWidth="1"/>
    <col min="8719" max="8719" width="14.88671875" style="188" customWidth="1"/>
    <col min="8720" max="8721" width="3.88671875" style="188" customWidth="1"/>
    <col min="8722" max="8722" width="12.44140625" style="188" customWidth="1"/>
    <col min="8723" max="8723" width="2.109375" style="188" customWidth="1"/>
    <col min="8724" max="8724" width="12.5546875" style="188" customWidth="1"/>
    <col min="8725" max="8725" width="2.109375" style="188" customWidth="1"/>
    <col min="8726" max="8726" width="12.88671875" style="188" customWidth="1"/>
    <col min="8727" max="8727" width="2.109375" style="188" customWidth="1"/>
    <col min="8728" max="8728" width="12.88671875" style="188" customWidth="1"/>
    <col min="8729" max="8729" width="2" style="188" customWidth="1"/>
    <col min="8730" max="8730" width="11.88671875" style="188" customWidth="1"/>
    <col min="8731" max="8731" width="11.44140625" style="188" customWidth="1"/>
    <col min="8732" max="8732" width="1.88671875" style="188" customWidth="1"/>
    <col min="8733" max="8733" width="11.88671875" style="188" customWidth="1"/>
    <col min="8734" max="8734" width="2.109375" style="188" customWidth="1"/>
    <col min="8735" max="8735" width="11.44140625" style="188" customWidth="1"/>
    <col min="8736" max="8736" width="0.5546875" style="188" customWidth="1"/>
    <col min="8737" max="8737" width="2.109375" style="188" customWidth="1"/>
    <col min="8738" max="8738" width="10.5546875" style="188" customWidth="1"/>
    <col min="8739" max="8739" width="11.109375" style="188" customWidth="1"/>
    <col min="8740" max="8740" width="2.109375" style="188" customWidth="1"/>
    <col min="8741" max="8741" width="11.109375" style="188" customWidth="1"/>
    <col min="8742" max="8742" width="2.109375" style="188" customWidth="1"/>
    <col min="8743" max="8743" width="12.44140625" style="188" customWidth="1"/>
    <col min="8744" max="8962" width="8.88671875" style="188"/>
    <col min="8963" max="8963" width="51" style="188" customWidth="1"/>
    <col min="8964" max="8964" width="2.109375" style="188" customWidth="1"/>
    <col min="8965" max="8965" width="14.109375" style="188" customWidth="1"/>
    <col min="8966" max="8967" width="8.88671875" style="188" customWidth="1"/>
    <col min="8968" max="8968" width="2" style="188" customWidth="1"/>
    <col min="8969" max="8969" width="14.88671875" style="188" customWidth="1"/>
    <col min="8970" max="8970" width="2" style="188" customWidth="1"/>
    <col min="8971" max="8971" width="14.88671875" style="188" customWidth="1"/>
    <col min="8972" max="8972" width="2.109375" style="188" customWidth="1"/>
    <col min="8973" max="8973" width="14.88671875" style="188" customWidth="1"/>
    <col min="8974" max="8974" width="2.109375" style="188" customWidth="1"/>
    <col min="8975" max="8975" width="14.88671875" style="188" customWidth="1"/>
    <col min="8976" max="8977" width="3.88671875" style="188" customWidth="1"/>
    <col min="8978" max="8978" width="12.44140625" style="188" customWidth="1"/>
    <col min="8979" max="8979" width="2.109375" style="188" customWidth="1"/>
    <col min="8980" max="8980" width="12.5546875" style="188" customWidth="1"/>
    <col min="8981" max="8981" width="2.109375" style="188" customWidth="1"/>
    <col min="8982" max="8982" width="12.88671875" style="188" customWidth="1"/>
    <col min="8983" max="8983" width="2.109375" style="188" customWidth="1"/>
    <col min="8984" max="8984" width="12.88671875" style="188" customWidth="1"/>
    <col min="8985" max="8985" width="2" style="188" customWidth="1"/>
    <col min="8986" max="8986" width="11.88671875" style="188" customWidth="1"/>
    <col min="8987" max="8987" width="11.44140625" style="188" customWidth="1"/>
    <col min="8988" max="8988" width="1.88671875" style="188" customWidth="1"/>
    <col min="8989" max="8989" width="11.88671875" style="188" customWidth="1"/>
    <col min="8990" max="8990" width="2.109375" style="188" customWidth="1"/>
    <col min="8991" max="8991" width="11.44140625" style="188" customWidth="1"/>
    <col min="8992" max="8992" width="0.5546875" style="188" customWidth="1"/>
    <col min="8993" max="8993" width="2.109375" style="188" customWidth="1"/>
    <col min="8994" max="8994" width="10.5546875" style="188" customWidth="1"/>
    <col min="8995" max="8995" width="11.109375" style="188" customWidth="1"/>
    <col min="8996" max="8996" width="2.109375" style="188" customWidth="1"/>
    <col min="8997" max="8997" width="11.109375" style="188" customWidth="1"/>
    <col min="8998" max="8998" width="2.109375" style="188" customWidth="1"/>
    <col min="8999" max="8999" width="12.44140625" style="188" customWidth="1"/>
    <col min="9000" max="9218" width="8.88671875" style="188"/>
    <col min="9219" max="9219" width="51" style="188" customWidth="1"/>
    <col min="9220" max="9220" width="2.109375" style="188" customWidth="1"/>
    <col min="9221" max="9221" width="14.109375" style="188" customWidth="1"/>
    <col min="9222" max="9223" width="8.88671875" style="188" customWidth="1"/>
    <col min="9224" max="9224" width="2" style="188" customWidth="1"/>
    <col min="9225" max="9225" width="14.88671875" style="188" customWidth="1"/>
    <col min="9226" max="9226" width="2" style="188" customWidth="1"/>
    <col min="9227" max="9227" width="14.88671875" style="188" customWidth="1"/>
    <col min="9228" max="9228" width="2.109375" style="188" customWidth="1"/>
    <col min="9229" max="9229" width="14.88671875" style="188" customWidth="1"/>
    <col min="9230" max="9230" width="2.109375" style="188" customWidth="1"/>
    <col min="9231" max="9231" width="14.88671875" style="188" customWidth="1"/>
    <col min="9232" max="9233" width="3.88671875" style="188" customWidth="1"/>
    <col min="9234" max="9234" width="12.44140625" style="188" customWidth="1"/>
    <col min="9235" max="9235" width="2.109375" style="188" customWidth="1"/>
    <col min="9236" max="9236" width="12.5546875" style="188" customWidth="1"/>
    <col min="9237" max="9237" width="2.109375" style="188" customWidth="1"/>
    <col min="9238" max="9238" width="12.88671875" style="188" customWidth="1"/>
    <col min="9239" max="9239" width="2.109375" style="188" customWidth="1"/>
    <col min="9240" max="9240" width="12.88671875" style="188" customWidth="1"/>
    <col min="9241" max="9241" width="2" style="188" customWidth="1"/>
    <col min="9242" max="9242" width="11.88671875" style="188" customWidth="1"/>
    <col min="9243" max="9243" width="11.44140625" style="188" customWidth="1"/>
    <col min="9244" max="9244" width="1.88671875" style="188" customWidth="1"/>
    <col min="9245" max="9245" width="11.88671875" style="188" customWidth="1"/>
    <col min="9246" max="9246" width="2.109375" style="188" customWidth="1"/>
    <col min="9247" max="9247" width="11.44140625" style="188" customWidth="1"/>
    <col min="9248" max="9248" width="0.5546875" style="188" customWidth="1"/>
    <col min="9249" max="9249" width="2.109375" style="188" customWidth="1"/>
    <col min="9250" max="9250" width="10.5546875" style="188" customWidth="1"/>
    <col min="9251" max="9251" width="11.109375" style="188" customWidth="1"/>
    <col min="9252" max="9252" width="2.109375" style="188" customWidth="1"/>
    <col min="9253" max="9253" width="11.109375" style="188" customWidth="1"/>
    <col min="9254" max="9254" width="2.109375" style="188" customWidth="1"/>
    <col min="9255" max="9255" width="12.44140625" style="188" customWidth="1"/>
    <col min="9256" max="9474" width="8.88671875" style="188"/>
    <col min="9475" max="9475" width="51" style="188" customWidth="1"/>
    <col min="9476" max="9476" width="2.109375" style="188" customWidth="1"/>
    <col min="9477" max="9477" width="14.109375" style="188" customWidth="1"/>
    <col min="9478" max="9479" width="8.88671875" style="188" customWidth="1"/>
    <col min="9480" max="9480" width="2" style="188" customWidth="1"/>
    <col min="9481" max="9481" width="14.88671875" style="188" customWidth="1"/>
    <col min="9482" max="9482" width="2" style="188" customWidth="1"/>
    <col min="9483" max="9483" width="14.88671875" style="188" customWidth="1"/>
    <col min="9484" max="9484" width="2.109375" style="188" customWidth="1"/>
    <col min="9485" max="9485" width="14.88671875" style="188" customWidth="1"/>
    <col min="9486" max="9486" width="2.109375" style="188" customWidth="1"/>
    <col min="9487" max="9487" width="14.88671875" style="188" customWidth="1"/>
    <col min="9488" max="9489" width="3.88671875" style="188" customWidth="1"/>
    <col min="9490" max="9490" width="12.44140625" style="188" customWidth="1"/>
    <col min="9491" max="9491" width="2.109375" style="188" customWidth="1"/>
    <col min="9492" max="9492" width="12.5546875" style="188" customWidth="1"/>
    <col min="9493" max="9493" width="2.109375" style="188" customWidth="1"/>
    <col min="9494" max="9494" width="12.88671875" style="188" customWidth="1"/>
    <col min="9495" max="9495" width="2.109375" style="188" customWidth="1"/>
    <col min="9496" max="9496" width="12.88671875" style="188" customWidth="1"/>
    <col min="9497" max="9497" width="2" style="188" customWidth="1"/>
    <col min="9498" max="9498" width="11.88671875" style="188" customWidth="1"/>
    <col min="9499" max="9499" width="11.44140625" style="188" customWidth="1"/>
    <col min="9500" max="9500" width="1.88671875" style="188" customWidth="1"/>
    <col min="9501" max="9501" width="11.88671875" style="188" customWidth="1"/>
    <col min="9502" max="9502" width="2.109375" style="188" customWidth="1"/>
    <col min="9503" max="9503" width="11.44140625" style="188" customWidth="1"/>
    <col min="9504" max="9504" width="0.5546875" style="188" customWidth="1"/>
    <col min="9505" max="9505" width="2.109375" style="188" customWidth="1"/>
    <col min="9506" max="9506" width="10.5546875" style="188" customWidth="1"/>
    <col min="9507" max="9507" width="11.109375" style="188" customWidth="1"/>
    <col min="9508" max="9508" width="2.109375" style="188" customWidth="1"/>
    <col min="9509" max="9509" width="11.109375" style="188" customWidth="1"/>
    <col min="9510" max="9510" width="2.109375" style="188" customWidth="1"/>
    <col min="9511" max="9511" width="12.44140625" style="188" customWidth="1"/>
    <col min="9512" max="9730" width="8.88671875" style="188"/>
    <col min="9731" max="9731" width="51" style="188" customWidth="1"/>
    <col min="9732" max="9732" width="2.109375" style="188" customWidth="1"/>
    <col min="9733" max="9733" width="14.109375" style="188" customWidth="1"/>
    <col min="9734" max="9735" width="8.88671875" style="188" customWidth="1"/>
    <col min="9736" max="9736" width="2" style="188" customWidth="1"/>
    <col min="9737" max="9737" width="14.88671875" style="188" customWidth="1"/>
    <col min="9738" max="9738" width="2" style="188" customWidth="1"/>
    <col min="9739" max="9739" width="14.88671875" style="188" customWidth="1"/>
    <col min="9740" max="9740" width="2.109375" style="188" customWidth="1"/>
    <col min="9741" max="9741" width="14.88671875" style="188" customWidth="1"/>
    <col min="9742" max="9742" width="2.109375" style="188" customWidth="1"/>
    <col min="9743" max="9743" width="14.88671875" style="188" customWidth="1"/>
    <col min="9744" max="9745" width="3.88671875" style="188" customWidth="1"/>
    <col min="9746" max="9746" width="12.44140625" style="188" customWidth="1"/>
    <col min="9747" max="9747" width="2.109375" style="188" customWidth="1"/>
    <col min="9748" max="9748" width="12.5546875" style="188" customWidth="1"/>
    <col min="9749" max="9749" width="2.109375" style="188" customWidth="1"/>
    <col min="9750" max="9750" width="12.88671875" style="188" customWidth="1"/>
    <col min="9751" max="9751" width="2.109375" style="188" customWidth="1"/>
    <col min="9752" max="9752" width="12.88671875" style="188" customWidth="1"/>
    <col min="9753" max="9753" width="2" style="188" customWidth="1"/>
    <col min="9754" max="9754" width="11.88671875" style="188" customWidth="1"/>
    <col min="9755" max="9755" width="11.44140625" style="188" customWidth="1"/>
    <col min="9756" max="9756" width="1.88671875" style="188" customWidth="1"/>
    <col min="9757" max="9757" width="11.88671875" style="188" customWidth="1"/>
    <col min="9758" max="9758" width="2.109375" style="188" customWidth="1"/>
    <col min="9759" max="9759" width="11.44140625" style="188" customWidth="1"/>
    <col min="9760" max="9760" width="0.5546875" style="188" customWidth="1"/>
    <col min="9761" max="9761" width="2.109375" style="188" customWidth="1"/>
    <col min="9762" max="9762" width="10.5546875" style="188" customWidth="1"/>
    <col min="9763" max="9763" width="11.109375" style="188" customWidth="1"/>
    <col min="9764" max="9764" width="2.109375" style="188" customWidth="1"/>
    <col min="9765" max="9765" width="11.109375" style="188" customWidth="1"/>
    <col min="9766" max="9766" width="2.109375" style="188" customWidth="1"/>
    <col min="9767" max="9767" width="12.44140625" style="188" customWidth="1"/>
    <col min="9768" max="9986" width="8.88671875" style="188"/>
    <col min="9987" max="9987" width="51" style="188" customWidth="1"/>
    <col min="9988" max="9988" width="2.109375" style="188" customWidth="1"/>
    <col min="9989" max="9989" width="14.109375" style="188" customWidth="1"/>
    <col min="9990" max="9991" width="8.88671875" style="188" customWidth="1"/>
    <col min="9992" max="9992" width="2" style="188" customWidth="1"/>
    <col min="9993" max="9993" width="14.88671875" style="188" customWidth="1"/>
    <col min="9994" max="9994" width="2" style="188" customWidth="1"/>
    <col min="9995" max="9995" width="14.88671875" style="188" customWidth="1"/>
    <col min="9996" max="9996" width="2.109375" style="188" customWidth="1"/>
    <col min="9997" max="9997" width="14.88671875" style="188" customWidth="1"/>
    <col min="9998" max="9998" width="2.109375" style="188" customWidth="1"/>
    <col min="9999" max="9999" width="14.88671875" style="188" customWidth="1"/>
    <col min="10000" max="10001" width="3.88671875" style="188" customWidth="1"/>
    <col min="10002" max="10002" width="12.44140625" style="188" customWidth="1"/>
    <col min="10003" max="10003" width="2.109375" style="188" customWidth="1"/>
    <col min="10004" max="10004" width="12.5546875" style="188" customWidth="1"/>
    <col min="10005" max="10005" width="2.109375" style="188" customWidth="1"/>
    <col min="10006" max="10006" width="12.88671875" style="188" customWidth="1"/>
    <col min="10007" max="10007" width="2.109375" style="188" customWidth="1"/>
    <col min="10008" max="10008" width="12.88671875" style="188" customWidth="1"/>
    <col min="10009" max="10009" width="2" style="188" customWidth="1"/>
    <col min="10010" max="10010" width="11.88671875" style="188" customWidth="1"/>
    <col min="10011" max="10011" width="11.44140625" style="188" customWidth="1"/>
    <col min="10012" max="10012" width="1.88671875" style="188" customWidth="1"/>
    <col min="10013" max="10013" width="11.88671875" style="188" customWidth="1"/>
    <col min="10014" max="10014" width="2.109375" style="188" customWidth="1"/>
    <col min="10015" max="10015" width="11.44140625" style="188" customWidth="1"/>
    <col min="10016" max="10016" width="0.5546875" style="188" customWidth="1"/>
    <col min="10017" max="10017" width="2.109375" style="188" customWidth="1"/>
    <col min="10018" max="10018" width="10.5546875" style="188" customWidth="1"/>
    <col min="10019" max="10019" width="11.109375" style="188" customWidth="1"/>
    <col min="10020" max="10020" width="2.109375" style="188" customWidth="1"/>
    <col min="10021" max="10021" width="11.109375" style="188" customWidth="1"/>
    <col min="10022" max="10022" width="2.109375" style="188" customWidth="1"/>
    <col min="10023" max="10023" width="12.44140625" style="188" customWidth="1"/>
    <col min="10024" max="10242" width="8.88671875" style="188"/>
    <col min="10243" max="10243" width="51" style="188" customWidth="1"/>
    <col min="10244" max="10244" width="2.109375" style="188" customWidth="1"/>
    <col min="10245" max="10245" width="14.109375" style="188" customWidth="1"/>
    <col min="10246" max="10247" width="8.88671875" style="188" customWidth="1"/>
    <col min="10248" max="10248" width="2" style="188" customWidth="1"/>
    <col min="10249" max="10249" width="14.88671875" style="188" customWidth="1"/>
    <col min="10250" max="10250" width="2" style="188" customWidth="1"/>
    <col min="10251" max="10251" width="14.88671875" style="188" customWidth="1"/>
    <col min="10252" max="10252" width="2.109375" style="188" customWidth="1"/>
    <col min="10253" max="10253" width="14.88671875" style="188" customWidth="1"/>
    <col min="10254" max="10254" width="2.109375" style="188" customWidth="1"/>
    <col min="10255" max="10255" width="14.88671875" style="188" customWidth="1"/>
    <col min="10256" max="10257" width="3.88671875" style="188" customWidth="1"/>
    <col min="10258" max="10258" width="12.44140625" style="188" customWidth="1"/>
    <col min="10259" max="10259" width="2.109375" style="188" customWidth="1"/>
    <col min="10260" max="10260" width="12.5546875" style="188" customWidth="1"/>
    <col min="10261" max="10261" width="2.109375" style="188" customWidth="1"/>
    <col min="10262" max="10262" width="12.88671875" style="188" customWidth="1"/>
    <col min="10263" max="10263" width="2.109375" style="188" customWidth="1"/>
    <col min="10264" max="10264" width="12.88671875" style="188" customWidth="1"/>
    <col min="10265" max="10265" width="2" style="188" customWidth="1"/>
    <col min="10266" max="10266" width="11.88671875" style="188" customWidth="1"/>
    <col min="10267" max="10267" width="11.44140625" style="188" customWidth="1"/>
    <col min="10268" max="10268" width="1.88671875" style="188" customWidth="1"/>
    <col min="10269" max="10269" width="11.88671875" style="188" customWidth="1"/>
    <col min="10270" max="10270" width="2.109375" style="188" customWidth="1"/>
    <col min="10271" max="10271" width="11.44140625" style="188" customWidth="1"/>
    <col min="10272" max="10272" width="0.5546875" style="188" customWidth="1"/>
    <col min="10273" max="10273" width="2.109375" style="188" customWidth="1"/>
    <col min="10274" max="10274" width="10.5546875" style="188" customWidth="1"/>
    <col min="10275" max="10275" width="11.109375" style="188" customWidth="1"/>
    <col min="10276" max="10276" width="2.109375" style="188" customWidth="1"/>
    <col min="10277" max="10277" width="11.109375" style="188" customWidth="1"/>
    <col min="10278" max="10278" width="2.109375" style="188" customWidth="1"/>
    <col min="10279" max="10279" width="12.44140625" style="188" customWidth="1"/>
    <col min="10280" max="10498" width="8.88671875" style="188"/>
    <col min="10499" max="10499" width="51" style="188" customWidth="1"/>
    <col min="10500" max="10500" width="2.109375" style="188" customWidth="1"/>
    <col min="10501" max="10501" width="14.109375" style="188" customWidth="1"/>
    <col min="10502" max="10503" width="8.88671875" style="188" customWidth="1"/>
    <col min="10504" max="10504" width="2" style="188" customWidth="1"/>
    <col min="10505" max="10505" width="14.88671875" style="188" customWidth="1"/>
    <col min="10506" max="10506" width="2" style="188" customWidth="1"/>
    <col min="10507" max="10507" width="14.88671875" style="188" customWidth="1"/>
    <col min="10508" max="10508" width="2.109375" style="188" customWidth="1"/>
    <col min="10509" max="10509" width="14.88671875" style="188" customWidth="1"/>
    <col min="10510" max="10510" width="2.109375" style="188" customWidth="1"/>
    <col min="10511" max="10511" width="14.88671875" style="188" customWidth="1"/>
    <col min="10512" max="10513" width="3.88671875" style="188" customWidth="1"/>
    <col min="10514" max="10514" width="12.44140625" style="188" customWidth="1"/>
    <col min="10515" max="10515" width="2.109375" style="188" customWidth="1"/>
    <col min="10516" max="10516" width="12.5546875" style="188" customWidth="1"/>
    <col min="10517" max="10517" width="2.109375" style="188" customWidth="1"/>
    <col min="10518" max="10518" width="12.88671875" style="188" customWidth="1"/>
    <col min="10519" max="10519" width="2.109375" style="188" customWidth="1"/>
    <col min="10520" max="10520" width="12.88671875" style="188" customWidth="1"/>
    <col min="10521" max="10521" width="2" style="188" customWidth="1"/>
    <col min="10522" max="10522" width="11.88671875" style="188" customWidth="1"/>
    <col min="10523" max="10523" width="11.44140625" style="188" customWidth="1"/>
    <col min="10524" max="10524" width="1.88671875" style="188" customWidth="1"/>
    <col min="10525" max="10525" width="11.88671875" style="188" customWidth="1"/>
    <col min="10526" max="10526" width="2.109375" style="188" customWidth="1"/>
    <col min="10527" max="10527" width="11.44140625" style="188" customWidth="1"/>
    <col min="10528" max="10528" width="0.5546875" style="188" customWidth="1"/>
    <col min="10529" max="10529" width="2.109375" style="188" customWidth="1"/>
    <col min="10530" max="10530" width="10.5546875" style="188" customWidth="1"/>
    <col min="10531" max="10531" width="11.109375" style="188" customWidth="1"/>
    <col min="10532" max="10532" width="2.109375" style="188" customWidth="1"/>
    <col min="10533" max="10533" width="11.109375" style="188" customWidth="1"/>
    <col min="10534" max="10534" width="2.109375" style="188" customWidth="1"/>
    <col min="10535" max="10535" width="12.44140625" style="188" customWidth="1"/>
    <col min="10536" max="10754" width="8.88671875" style="188"/>
    <col min="10755" max="10755" width="51" style="188" customWidth="1"/>
    <col min="10756" max="10756" width="2.109375" style="188" customWidth="1"/>
    <col min="10757" max="10757" width="14.109375" style="188" customWidth="1"/>
    <col min="10758" max="10759" width="8.88671875" style="188" customWidth="1"/>
    <col min="10760" max="10760" width="2" style="188" customWidth="1"/>
    <col min="10761" max="10761" width="14.88671875" style="188" customWidth="1"/>
    <col min="10762" max="10762" width="2" style="188" customWidth="1"/>
    <col min="10763" max="10763" width="14.88671875" style="188" customWidth="1"/>
    <col min="10764" max="10764" width="2.109375" style="188" customWidth="1"/>
    <col min="10765" max="10765" width="14.88671875" style="188" customWidth="1"/>
    <col min="10766" max="10766" width="2.109375" style="188" customWidth="1"/>
    <col min="10767" max="10767" width="14.88671875" style="188" customWidth="1"/>
    <col min="10768" max="10769" width="3.88671875" style="188" customWidth="1"/>
    <col min="10770" max="10770" width="12.44140625" style="188" customWidth="1"/>
    <col min="10771" max="10771" width="2.109375" style="188" customWidth="1"/>
    <col min="10772" max="10772" width="12.5546875" style="188" customWidth="1"/>
    <col min="10773" max="10773" width="2.109375" style="188" customWidth="1"/>
    <col min="10774" max="10774" width="12.88671875" style="188" customWidth="1"/>
    <col min="10775" max="10775" width="2.109375" style="188" customWidth="1"/>
    <col min="10776" max="10776" width="12.88671875" style="188" customWidth="1"/>
    <col min="10777" max="10777" width="2" style="188" customWidth="1"/>
    <col min="10778" max="10778" width="11.88671875" style="188" customWidth="1"/>
    <col min="10779" max="10779" width="11.44140625" style="188" customWidth="1"/>
    <col min="10780" max="10780" width="1.88671875" style="188" customWidth="1"/>
    <col min="10781" max="10781" width="11.88671875" style="188" customWidth="1"/>
    <col min="10782" max="10782" width="2.109375" style="188" customWidth="1"/>
    <col min="10783" max="10783" width="11.44140625" style="188" customWidth="1"/>
    <col min="10784" max="10784" width="0.5546875" style="188" customWidth="1"/>
    <col min="10785" max="10785" width="2.109375" style="188" customWidth="1"/>
    <col min="10786" max="10786" width="10.5546875" style="188" customWidth="1"/>
    <col min="10787" max="10787" width="11.109375" style="188" customWidth="1"/>
    <col min="10788" max="10788" width="2.109375" style="188" customWidth="1"/>
    <col min="10789" max="10789" width="11.109375" style="188" customWidth="1"/>
    <col min="10790" max="10790" width="2.109375" style="188" customWidth="1"/>
    <col min="10791" max="10791" width="12.44140625" style="188" customWidth="1"/>
    <col min="10792" max="11010" width="8.88671875" style="188"/>
    <col min="11011" max="11011" width="51" style="188" customWidth="1"/>
    <col min="11012" max="11012" width="2.109375" style="188" customWidth="1"/>
    <col min="11013" max="11013" width="14.109375" style="188" customWidth="1"/>
    <col min="11014" max="11015" width="8.88671875" style="188" customWidth="1"/>
    <col min="11016" max="11016" width="2" style="188" customWidth="1"/>
    <col min="11017" max="11017" width="14.88671875" style="188" customWidth="1"/>
    <col min="11018" max="11018" width="2" style="188" customWidth="1"/>
    <col min="11019" max="11019" width="14.88671875" style="188" customWidth="1"/>
    <col min="11020" max="11020" width="2.109375" style="188" customWidth="1"/>
    <col min="11021" max="11021" width="14.88671875" style="188" customWidth="1"/>
    <col min="11022" max="11022" width="2.109375" style="188" customWidth="1"/>
    <col min="11023" max="11023" width="14.88671875" style="188" customWidth="1"/>
    <col min="11024" max="11025" width="3.88671875" style="188" customWidth="1"/>
    <col min="11026" max="11026" width="12.44140625" style="188" customWidth="1"/>
    <col min="11027" max="11027" width="2.109375" style="188" customWidth="1"/>
    <col min="11028" max="11028" width="12.5546875" style="188" customWidth="1"/>
    <col min="11029" max="11029" width="2.109375" style="188" customWidth="1"/>
    <col min="11030" max="11030" width="12.88671875" style="188" customWidth="1"/>
    <col min="11031" max="11031" width="2.109375" style="188" customWidth="1"/>
    <col min="11032" max="11032" width="12.88671875" style="188" customWidth="1"/>
    <col min="11033" max="11033" width="2" style="188" customWidth="1"/>
    <col min="11034" max="11034" width="11.88671875" style="188" customWidth="1"/>
    <col min="11035" max="11035" width="11.44140625" style="188" customWidth="1"/>
    <col min="11036" max="11036" width="1.88671875" style="188" customWidth="1"/>
    <col min="11037" max="11037" width="11.88671875" style="188" customWidth="1"/>
    <col min="11038" max="11038" width="2.109375" style="188" customWidth="1"/>
    <col min="11039" max="11039" width="11.44140625" style="188" customWidth="1"/>
    <col min="11040" max="11040" width="0.5546875" style="188" customWidth="1"/>
    <col min="11041" max="11041" width="2.109375" style="188" customWidth="1"/>
    <col min="11042" max="11042" width="10.5546875" style="188" customWidth="1"/>
    <col min="11043" max="11043" width="11.109375" style="188" customWidth="1"/>
    <col min="11044" max="11044" width="2.109375" style="188" customWidth="1"/>
    <col min="11045" max="11045" width="11.109375" style="188" customWidth="1"/>
    <col min="11046" max="11046" width="2.109375" style="188" customWidth="1"/>
    <col min="11047" max="11047" width="12.44140625" style="188" customWidth="1"/>
    <col min="11048" max="11266" width="8.88671875" style="188"/>
    <col min="11267" max="11267" width="51" style="188" customWidth="1"/>
    <col min="11268" max="11268" width="2.109375" style="188" customWidth="1"/>
    <col min="11269" max="11269" width="14.109375" style="188" customWidth="1"/>
    <col min="11270" max="11271" width="8.88671875" style="188" customWidth="1"/>
    <col min="11272" max="11272" width="2" style="188" customWidth="1"/>
    <col min="11273" max="11273" width="14.88671875" style="188" customWidth="1"/>
    <col min="11274" max="11274" width="2" style="188" customWidth="1"/>
    <col min="11275" max="11275" width="14.88671875" style="188" customWidth="1"/>
    <col min="11276" max="11276" width="2.109375" style="188" customWidth="1"/>
    <col min="11277" max="11277" width="14.88671875" style="188" customWidth="1"/>
    <col min="11278" max="11278" width="2.109375" style="188" customWidth="1"/>
    <col min="11279" max="11279" width="14.88671875" style="188" customWidth="1"/>
    <col min="11280" max="11281" width="3.88671875" style="188" customWidth="1"/>
    <col min="11282" max="11282" width="12.44140625" style="188" customWidth="1"/>
    <col min="11283" max="11283" width="2.109375" style="188" customWidth="1"/>
    <col min="11284" max="11284" width="12.5546875" style="188" customWidth="1"/>
    <col min="11285" max="11285" width="2.109375" style="188" customWidth="1"/>
    <col min="11286" max="11286" width="12.88671875" style="188" customWidth="1"/>
    <col min="11287" max="11287" width="2.109375" style="188" customWidth="1"/>
    <col min="11288" max="11288" width="12.88671875" style="188" customWidth="1"/>
    <col min="11289" max="11289" width="2" style="188" customWidth="1"/>
    <col min="11290" max="11290" width="11.88671875" style="188" customWidth="1"/>
    <col min="11291" max="11291" width="11.44140625" style="188" customWidth="1"/>
    <col min="11292" max="11292" width="1.88671875" style="188" customWidth="1"/>
    <col min="11293" max="11293" width="11.88671875" style="188" customWidth="1"/>
    <col min="11294" max="11294" width="2.109375" style="188" customWidth="1"/>
    <col min="11295" max="11295" width="11.44140625" style="188" customWidth="1"/>
    <col min="11296" max="11296" width="0.5546875" style="188" customWidth="1"/>
    <col min="11297" max="11297" width="2.109375" style="188" customWidth="1"/>
    <col min="11298" max="11298" width="10.5546875" style="188" customWidth="1"/>
    <col min="11299" max="11299" width="11.109375" style="188" customWidth="1"/>
    <col min="11300" max="11300" width="2.109375" style="188" customWidth="1"/>
    <col min="11301" max="11301" width="11.109375" style="188" customWidth="1"/>
    <col min="11302" max="11302" width="2.109375" style="188" customWidth="1"/>
    <col min="11303" max="11303" width="12.44140625" style="188" customWidth="1"/>
    <col min="11304" max="11522" width="8.88671875" style="188"/>
    <col min="11523" max="11523" width="51" style="188" customWidth="1"/>
    <col min="11524" max="11524" width="2.109375" style="188" customWidth="1"/>
    <col min="11525" max="11525" width="14.109375" style="188" customWidth="1"/>
    <col min="11526" max="11527" width="8.88671875" style="188" customWidth="1"/>
    <col min="11528" max="11528" width="2" style="188" customWidth="1"/>
    <col min="11529" max="11529" width="14.88671875" style="188" customWidth="1"/>
    <col min="11530" max="11530" width="2" style="188" customWidth="1"/>
    <col min="11531" max="11531" width="14.88671875" style="188" customWidth="1"/>
    <col min="11532" max="11532" width="2.109375" style="188" customWidth="1"/>
    <col min="11533" max="11533" width="14.88671875" style="188" customWidth="1"/>
    <col min="11534" max="11534" width="2.109375" style="188" customWidth="1"/>
    <col min="11535" max="11535" width="14.88671875" style="188" customWidth="1"/>
    <col min="11536" max="11537" width="3.88671875" style="188" customWidth="1"/>
    <col min="11538" max="11538" width="12.44140625" style="188" customWidth="1"/>
    <col min="11539" max="11539" width="2.109375" style="188" customWidth="1"/>
    <col min="11540" max="11540" width="12.5546875" style="188" customWidth="1"/>
    <col min="11541" max="11541" width="2.109375" style="188" customWidth="1"/>
    <col min="11542" max="11542" width="12.88671875" style="188" customWidth="1"/>
    <col min="11543" max="11543" width="2.109375" style="188" customWidth="1"/>
    <col min="11544" max="11544" width="12.88671875" style="188" customWidth="1"/>
    <col min="11545" max="11545" width="2" style="188" customWidth="1"/>
    <col min="11546" max="11546" width="11.88671875" style="188" customWidth="1"/>
    <col min="11547" max="11547" width="11.44140625" style="188" customWidth="1"/>
    <col min="11548" max="11548" width="1.88671875" style="188" customWidth="1"/>
    <col min="11549" max="11549" width="11.88671875" style="188" customWidth="1"/>
    <col min="11550" max="11550" width="2.109375" style="188" customWidth="1"/>
    <col min="11551" max="11551" width="11.44140625" style="188" customWidth="1"/>
    <col min="11552" max="11552" width="0.5546875" style="188" customWidth="1"/>
    <col min="11553" max="11553" width="2.109375" style="188" customWidth="1"/>
    <col min="11554" max="11554" width="10.5546875" style="188" customWidth="1"/>
    <col min="11555" max="11555" width="11.109375" style="188" customWidth="1"/>
    <col min="11556" max="11556" width="2.109375" style="188" customWidth="1"/>
    <col min="11557" max="11557" width="11.109375" style="188" customWidth="1"/>
    <col min="11558" max="11558" width="2.109375" style="188" customWidth="1"/>
    <col min="11559" max="11559" width="12.44140625" style="188" customWidth="1"/>
    <col min="11560" max="11778" width="8.88671875" style="188"/>
    <col min="11779" max="11779" width="51" style="188" customWidth="1"/>
    <col min="11780" max="11780" width="2.109375" style="188" customWidth="1"/>
    <col min="11781" max="11781" width="14.109375" style="188" customWidth="1"/>
    <col min="11782" max="11783" width="8.88671875" style="188" customWidth="1"/>
    <col min="11784" max="11784" width="2" style="188" customWidth="1"/>
    <col min="11785" max="11785" width="14.88671875" style="188" customWidth="1"/>
    <col min="11786" max="11786" width="2" style="188" customWidth="1"/>
    <col min="11787" max="11787" width="14.88671875" style="188" customWidth="1"/>
    <col min="11788" max="11788" width="2.109375" style="188" customWidth="1"/>
    <col min="11789" max="11789" width="14.88671875" style="188" customWidth="1"/>
    <col min="11790" max="11790" width="2.109375" style="188" customWidth="1"/>
    <col min="11791" max="11791" width="14.88671875" style="188" customWidth="1"/>
    <col min="11792" max="11793" width="3.88671875" style="188" customWidth="1"/>
    <col min="11794" max="11794" width="12.44140625" style="188" customWidth="1"/>
    <col min="11795" max="11795" width="2.109375" style="188" customWidth="1"/>
    <col min="11796" max="11796" width="12.5546875" style="188" customWidth="1"/>
    <col min="11797" max="11797" width="2.109375" style="188" customWidth="1"/>
    <col min="11798" max="11798" width="12.88671875" style="188" customWidth="1"/>
    <col min="11799" max="11799" width="2.109375" style="188" customWidth="1"/>
    <col min="11800" max="11800" width="12.88671875" style="188" customWidth="1"/>
    <col min="11801" max="11801" width="2" style="188" customWidth="1"/>
    <col min="11802" max="11802" width="11.88671875" style="188" customWidth="1"/>
    <col min="11803" max="11803" width="11.44140625" style="188" customWidth="1"/>
    <col min="11804" max="11804" width="1.88671875" style="188" customWidth="1"/>
    <col min="11805" max="11805" width="11.88671875" style="188" customWidth="1"/>
    <col min="11806" max="11806" width="2.109375" style="188" customWidth="1"/>
    <col min="11807" max="11807" width="11.44140625" style="188" customWidth="1"/>
    <col min="11808" max="11808" width="0.5546875" style="188" customWidth="1"/>
    <col min="11809" max="11809" width="2.109375" style="188" customWidth="1"/>
    <col min="11810" max="11810" width="10.5546875" style="188" customWidth="1"/>
    <col min="11811" max="11811" width="11.109375" style="188" customWidth="1"/>
    <col min="11812" max="11812" width="2.109375" style="188" customWidth="1"/>
    <col min="11813" max="11813" width="11.109375" style="188" customWidth="1"/>
    <col min="11814" max="11814" width="2.109375" style="188" customWidth="1"/>
    <col min="11815" max="11815" width="12.44140625" style="188" customWidth="1"/>
    <col min="11816" max="12034" width="8.88671875" style="188"/>
    <col min="12035" max="12035" width="51" style="188" customWidth="1"/>
    <col min="12036" max="12036" width="2.109375" style="188" customWidth="1"/>
    <col min="12037" max="12037" width="14.109375" style="188" customWidth="1"/>
    <col min="12038" max="12039" width="8.88671875" style="188" customWidth="1"/>
    <col min="12040" max="12040" width="2" style="188" customWidth="1"/>
    <col min="12041" max="12041" width="14.88671875" style="188" customWidth="1"/>
    <col min="12042" max="12042" width="2" style="188" customWidth="1"/>
    <col min="12043" max="12043" width="14.88671875" style="188" customWidth="1"/>
    <col min="12044" max="12044" width="2.109375" style="188" customWidth="1"/>
    <col min="12045" max="12045" width="14.88671875" style="188" customWidth="1"/>
    <col min="12046" max="12046" width="2.109375" style="188" customWidth="1"/>
    <col min="12047" max="12047" width="14.88671875" style="188" customWidth="1"/>
    <col min="12048" max="12049" width="3.88671875" style="188" customWidth="1"/>
    <col min="12050" max="12050" width="12.44140625" style="188" customWidth="1"/>
    <col min="12051" max="12051" width="2.109375" style="188" customWidth="1"/>
    <col min="12052" max="12052" width="12.5546875" style="188" customWidth="1"/>
    <col min="12053" max="12053" width="2.109375" style="188" customWidth="1"/>
    <col min="12054" max="12054" width="12.88671875" style="188" customWidth="1"/>
    <col min="12055" max="12055" width="2.109375" style="188" customWidth="1"/>
    <col min="12056" max="12056" width="12.88671875" style="188" customWidth="1"/>
    <col min="12057" max="12057" width="2" style="188" customWidth="1"/>
    <col min="12058" max="12058" width="11.88671875" style="188" customWidth="1"/>
    <col min="12059" max="12059" width="11.44140625" style="188" customWidth="1"/>
    <col min="12060" max="12060" width="1.88671875" style="188" customWidth="1"/>
    <col min="12061" max="12061" width="11.88671875" style="188" customWidth="1"/>
    <col min="12062" max="12062" width="2.109375" style="188" customWidth="1"/>
    <col min="12063" max="12063" width="11.44140625" style="188" customWidth="1"/>
    <col min="12064" max="12064" width="0.5546875" style="188" customWidth="1"/>
    <col min="12065" max="12065" width="2.109375" style="188" customWidth="1"/>
    <col min="12066" max="12066" width="10.5546875" style="188" customWidth="1"/>
    <col min="12067" max="12067" width="11.109375" style="188" customWidth="1"/>
    <col min="12068" max="12068" width="2.109375" style="188" customWidth="1"/>
    <col min="12069" max="12069" width="11.109375" style="188" customWidth="1"/>
    <col min="12070" max="12070" width="2.109375" style="188" customWidth="1"/>
    <col min="12071" max="12071" width="12.44140625" style="188" customWidth="1"/>
    <col min="12072" max="12290" width="8.88671875" style="188"/>
    <col min="12291" max="12291" width="51" style="188" customWidth="1"/>
    <col min="12292" max="12292" width="2.109375" style="188" customWidth="1"/>
    <col min="12293" max="12293" width="14.109375" style="188" customWidth="1"/>
    <col min="12294" max="12295" width="8.88671875" style="188" customWidth="1"/>
    <col min="12296" max="12296" width="2" style="188" customWidth="1"/>
    <col min="12297" max="12297" width="14.88671875" style="188" customWidth="1"/>
    <col min="12298" max="12298" width="2" style="188" customWidth="1"/>
    <col min="12299" max="12299" width="14.88671875" style="188" customWidth="1"/>
    <col min="12300" max="12300" width="2.109375" style="188" customWidth="1"/>
    <col min="12301" max="12301" width="14.88671875" style="188" customWidth="1"/>
    <col min="12302" max="12302" width="2.109375" style="188" customWidth="1"/>
    <col min="12303" max="12303" width="14.88671875" style="188" customWidth="1"/>
    <col min="12304" max="12305" width="3.88671875" style="188" customWidth="1"/>
    <col min="12306" max="12306" width="12.44140625" style="188" customWidth="1"/>
    <col min="12307" max="12307" width="2.109375" style="188" customWidth="1"/>
    <col min="12308" max="12308" width="12.5546875" style="188" customWidth="1"/>
    <col min="12309" max="12309" width="2.109375" style="188" customWidth="1"/>
    <col min="12310" max="12310" width="12.88671875" style="188" customWidth="1"/>
    <col min="12311" max="12311" width="2.109375" style="188" customWidth="1"/>
    <col min="12312" max="12312" width="12.88671875" style="188" customWidth="1"/>
    <col min="12313" max="12313" width="2" style="188" customWidth="1"/>
    <col min="12314" max="12314" width="11.88671875" style="188" customWidth="1"/>
    <col min="12315" max="12315" width="11.44140625" style="188" customWidth="1"/>
    <col min="12316" max="12316" width="1.88671875" style="188" customWidth="1"/>
    <col min="12317" max="12317" width="11.88671875" style="188" customWidth="1"/>
    <col min="12318" max="12318" width="2.109375" style="188" customWidth="1"/>
    <col min="12319" max="12319" width="11.44140625" style="188" customWidth="1"/>
    <col min="12320" max="12320" width="0.5546875" style="188" customWidth="1"/>
    <col min="12321" max="12321" width="2.109375" style="188" customWidth="1"/>
    <col min="12322" max="12322" width="10.5546875" style="188" customWidth="1"/>
    <col min="12323" max="12323" width="11.109375" style="188" customWidth="1"/>
    <col min="12324" max="12324" width="2.109375" style="188" customWidth="1"/>
    <col min="12325" max="12325" width="11.109375" style="188" customWidth="1"/>
    <col min="12326" max="12326" width="2.109375" style="188" customWidth="1"/>
    <col min="12327" max="12327" width="12.44140625" style="188" customWidth="1"/>
    <col min="12328" max="12546" width="8.88671875" style="188"/>
    <col min="12547" max="12547" width="51" style="188" customWidth="1"/>
    <col min="12548" max="12548" width="2.109375" style="188" customWidth="1"/>
    <col min="12549" max="12549" width="14.109375" style="188" customWidth="1"/>
    <col min="12550" max="12551" width="8.88671875" style="188" customWidth="1"/>
    <col min="12552" max="12552" width="2" style="188" customWidth="1"/>
    <col min="12553" max="12553" width="14.88671875" style="188" customWidth="1"/>
    <col min="12554" max="12554" width="2" style="188" customWidth="1"/>
    <col min="12555" max="12555" width="14.88671875" style="188" customWidth="1"/>
    <col min="12556" max="12556" width="2.109375" style="188" customWidth="1"/>
    <col min="12557" max="12557" width="14.88671875" style="188" customWidth="1"/>
    <col min="12558" max="12558" width="2.109375" style="188" customWidth="1"/>
    <col min="12559" max="12559" width="14.88671875" style="188" customWidth="1"/>
    <col min="12560" max="12561" width="3.88671875" style="188" customWidth="1"/>
    <col min="12562" max="12562" width="12.44140625" style="188" customWidth="1"/>
    <col min="12563" max="12563" width="2.109375" style="188" customWidth="1"/>
    <col min="12564" max="12564" width="12.5546875" style="188" customWidth="1"/>
    <col min="12565" max="12565" width="2.109375" style="188" customWidth="1"/>
    <col min="12566" max="12566" width="12.88671875" style="188" customWidth="1"/>
    <col min="12567" max="12567" width="2.109375" style="188" customWidth="1"/>
    <col min="12568" max="12568" width="12.88671875" style="188" customWidth="1"/>
    <col min="12569" max="12569" width="2" style="188" customWidth="1"/>
    <col min="12570" max="12570" width="11.88671875" style="188" customWidth="1"/>
    <col min="12571" max="12571" width="11.44140625" style="188" customWidth="1"/>
    <col min="12572" max="12572" width="1.88671875" style="188" customWidth="1"/>
    <col min="12573" max="12573" width="11.88671875" style="188" customWidth="1"/>
    <col min="12574" max="12574" width="2.109375" style="188" customWidth="1"/>
    <col min="12575" max="12575" width="11.44140625" style="188" customWidth="1"/>
    <col min="12576" max="12576" width="0.5546875" style="188" customWidth="1"/>
    <col min="12577" max="12577" width="2.109375" style="188" customWidth="1"/>
    <col min="12578" max="12578" width="10.5546875" style="188" customWidth="1"/>
    <col min="12579" max="12579" width="11.109375" style="188" customWidth="1"/>
    <col min="12580" max="12580" width="2.109375" style="188" customWidth="1"/>
    <col min="12581" max="12581" width="11.109375" style="188" customWidth="1"/>
    <col min="12582" max="12582" width="2.109375" style="188" customWidth="1"/>
    <col min="12583" max="12583" width="12.44140625" style="188" customWidth="1"/>
    <col min="12584" max="12802" width="8.88671875" style="188"/>
    <col min="12803" max="12803" width="51" style="188" customWidth="1"/>
    <col min="12804" max="12804" width="2.109375" style="188" customWidth="1"/>
    <col min="12805" max="12805" width="14.109375" style="188" customWidth="1"/>
    <col min="12806" max="12807" width="8.88671875" style="188" customWidth="1"/>
    <col min="12808" max="12808" width="2" style="188" customWidth="1"/>
    <col min="12809" max="12809" width="14.88671875" style="188" customWidth="1"/>
    <col min="12810" max="12810" width="2" style="188" customWidth="1"/>
    <col min="12811" max="12811" width="14.88671875" style="188" customWidth="1"/>
    <col min="12812" max="12812" width="2.109375" style="188" customWidth="1"/>
    <col min="12813" max="12813" width="14.88671875" style="188" customWidth="1"/>
    <col min="12814" max="12814" width="2.109375" style="188" customWidth="1"/>
    <col min="12815" max="12815" width="14.88671875" style="188" customWidth="1"/>
    <col min="12816" max="12817" width="3.88671875" style="188" customWidth="1"/>
    <col min="12818" max="12818" width="12.44140625" style="188" customWidth="1"/>
    <col min="12819" max="12819" width="2.109375" style="188" customWidth="1"/>
    <col min="12820" max="12820" width="12.5546875" style="188" customWidth="1"/>
    <col min="12821" max="12821" width="2.109375" style="188" customWidth="1"/>
    <col min="12822" max="12822" width="12.88671875" style="188" customWidth="1"/>
    <col min="12823" max="12823" width="2.109375" style="188" customWidth="1"/>
    <col min="12824" max="12824" width="12.88671875" style="188" customWidth="1"/>
    <col min="12825" max="12825" width="2" style="188" customWidth="1"/>
    <col min="12826" max="12826" width="11.88671875" style="188" customWidth="1"/>
    <col min="12827" max="12827" width="11.44140625" style="188" customWidth="1"/>
    <col min="12828" max="12828" width="1.88671875" style="188" customWidth="1"/>
    <col min="12829" max="12829" width="11.88671875" style="188" customWidth="1"/>
    <col min="12830" max="12830" width="2.109375" style="188" customWidth="1"/>
    <col min="12831" max="12831" width="11.44140625" style="188" customWidth="1"/>
    <col min="12832" max="12832" width="0.5546875" style="188" customWidth="1"/>
    <col min="12833" max="12833" width="2.109375" style="188" customWidth="1"/>
    <col min="12834" max="12834" width="10.5546875" style="188" customWidth="1"/>
    <col min="12835" max="12835" width="11.109375" style="188" customWidth="1"/>
    <col min="12836" max="12836" width="2.109375" style="188" customWidth="1"/>
    <col min="12837" max="12837" width="11.109375" style="188" customWidth="1"/>
    <col min="12838" max="12838" width="2.109375" style="188" customWidth="1"/>
    <col min="12839" max="12839" width="12.44140625" style="188" customWidth="1"/>
    <col min="12840" max="13058" width="8.88671875" style="188"/>
    <col min="13059" max="13059" width="51" style="188" customWidth="1"/>
    <col min="13060" max="13060" width="2.109375" style="188" customWidth="1"/>
    <col min="13061" max="13061" width="14.109375" style="188" customWidth="1"/>
    <col min="13062" max="13063" width="8.88671875" style="188" customWidth="1"/>
    <col min="13064" max="13064" width="2" style="188" customWidth="1"/>
    <col min="13065" max="13065" width="14.88671875" style="188" customWidth="1"/>
    <col min="13066" max="13066" width="2" style="188" customWidth="1"/>
    <col min="13067" max="13067" width="14.88671875" style="188" customWidth="1"/>
    <col min="13068" max="13068" width="2.109375" style="188" customWidth="1"/>
    <col min="13069" max="13069" width="14.88671875" style="188" customWidth="1"/>
    <col min="13070" max="13070" width="2.109375" style="188" customWidth="1"/>
    <col min="13071" max="13071" width="14.88671875" style="188" customWidth="1"/>
    <col min="13072" max="13073" width="3.88671875" style="188" customWidth="1"/>
    <col min="13074" max="13074" width="12.44140625" style="188" customWidth="1"/>
    <col min="13075" max="13075" width="2.109375" style="188" customWidth="1"/>
    <col min="13076" max="13076" width="12.5546875" style="188" customWidth="1"/>
    <col min="13077" max="13077" width="2.109375" style="188" customWidth="1"/>
    <col min="13078" max="13078" width="12.88671875" style="188" customWidth="1"/>
    <col min="13079" max="13079" width="2.109375" style="188" customWidth="1"/>
    <col min="13080" max="13080" width="12.88671875" style="188" customWidth="1"/>
    <col min="13081" max="13081" width="2" style="188" customWidth="1"/>
    <col min="13082" max="13082" width="11.88671875" style="188" customWidth="1"/>
    <col min="13083" max="13083" width="11.44140625" style="188" customWidth="1"/>
    <col min="13084" max="13084" width="1.88671875" style="188" customWidth="1"/>
    <col min="13085" max="13085" width="11.88671875" style="188" customWidth="1"/>
    <col min="13086" max="13086" width="2.109375" style="188" customWidth="1"/>
    <col min="13087" max="13087" width="11.44140625" style="188" customWidth="1"/>
    <col min="13088" max="13088" width="0.5546875" style="188" customWidth="1"/>
    <col min="13089" max="13089" width="2.109375" style="188" customWidth="1"/>
    <col min="13090" max="13090" width="10.5546875" style="188" customWidth="1"/>
    <col min="13091" max="13091" width="11.109375" style="188" customWidth="1"/>
    <col min="13092" max="13092" width="2.109375" style="188" customWidth="1"/>
    <col min="13093" max="13093" width="11.109375" style="188" customWidth="1"/>
    <col min="13094" max="13094" width="2.109375" style="188" customWidth="1"/>
    <col min="13095" max="13095" width="12.44140625" style="188" customWidth="1"/>
    <col min="13096" max="13314" width="8.88671875" style="188"/>
    <col min="13315" max="13315" width="51" style="188" customWidth="1"/>
    <col min="13316" max="13316" width="2.109375" style="188" customWidth="1"/>
    <col min="13317" max="13317" width="14.109375" style="188" customWidth="1"/>
    <col min="13318" max="13319" width="8.88671875" style="188" customWidth="1"/>
    <col min="13320" max="13320" width="2" style="188" customWidth="1"/>
    <col min="13321" max="13321" width="14.88671875" style="188" customWidth="1"/>
    <col min="13322" max="13322" width="2" style="188" customWidth="1"/>
    <col min="13323" max="13323" width="14.88671875" style="188" customWidth="1"/>
    <col min="13324" max="13324" width="2.109375" style="188" customWidth="1"/>
    <col min="13325" max="13325" width="14.88671875" style="188" customWidth="1"/>
    <col min="13326" max="13326" width="2.109375" style="188" customWidth="1"/>
    <col min="13327" max="13327" width="14.88671875" style="188" customWidth="1"/>
    <col min="13328" max="13329" width="3.88671875" style="188" customWidth="1"/>
    <col min="13330" max="13330" width="12.44140625" style="188" customWidth="1"/>
    <col min="13331" max="13331" width="2.109375" style="188" customWidth="1"/>
    <col min="13332" max="13332" width="12.5546875" style="188" customWidth="1"/>
    <col min="13333" max="13333" width="2.109375" style="188" customWidth="1"/>
    <col min="13334" max="13334" width="12.88671875" style="188" customWidth="1"/>
    <col min="13335" max="13335" width="2.109375" style="188" customWidth="1"/>
    <col min="13336" max="13336" width="12.88671875" style="188" customWidth="1"/>
    <col min="13337" max="13337" width="2" style="188" customWidth="1"/>
    <col min="13338" max="13338" width="11.88671875" style="188" customWidth="1"/>
    <col min="13339" max="13339" width="11.44140625" style="188" customWidth="1"/>
    <col min="13340" max="13340" width="1.88671875" style="188" customWidth="1"/>
    <col min="13341" max="13341" width="11.88671875" style="188" customWidth="1"/>
    <col min="13342" max="13342" width="2.109375" style="188" customWidth="1"/>
    <col min="13343" max="13343" width="11.44140625" style="188" customWidth="1"/>
    <col min="13344" max="13344" width="0.5546875" style="188" customWidth="1"/>
    <col min="13345" max="13345" width="2.109375" style="188" customWidth="1"/>
    <col min="13346" max="13346" width="10.5546875" style="188" customWidth="1"/>
    <col min="13347" max="13347" width="11.109375" style="188" customWidth="1"/>
    <col min="13348" max="13348" width="2.109375" style="188" customWidth="1"/>
    <col min="13349" max="13349" width="11.109375" style="188" customWidth="1"/>
    <col min="13350" max="13350" width="2.109375" style="188" customWidth="1"/>
    <col min="13351" max="13351" width="12.44140625" style="188" customWidth="1"/>
    <col min="13352" max="13570" width="8.88671875" style="188"/>
    <col min="13571" max="13571" width="51" style="188" customWidth="1"/>
    <col min="13572" max="13572" width="2.109375" style="188" customWidth="1"/>
    <col min="13573" max="13573" width="14.109375" style="188" customWidth="1"/>
    <col min="13574" max="13575" width="8.88671875" style="188" customWidth="1"/>
    <col min="13576" max="13576" width="2" style="188" customWidth="1"/>
    <col min="13577" max="13577" width="14.88671875" style="188" customWidth="1"/>
    <col min="13578" max="13578" width="2" style="188" customWidth="1"/>
    <col min="13579" max="13579" width="14.88671875" style="188" customWidth="1"/>
    <col min="13580" max="13580" width="2.109375" style="188" customWidth="1"/>
    <col min="13581" max="13581" width="14.88671875" style="188" customWidth="1"/>
    <col min="13582" max="13582" width="2.109375" style="188" customWidth="1"/>
    <col min="13583" max="13583" width="14.88671875" style="188" customWidth="1"/>
    <col min="13584" max="13585" width="3.88671875" style="188" customWidth="1"/>
    <col min="13586" max="13586" width="12.44140625" style="188" customWidth="1"/>
    <col min="13587" max="13587" width="2.109375" style="188" customWidth="1"/>
    <col min="13588" max="13588" width="12.5546875" style="188" customWidth="1"/>
    <col min="13589" max="13589" width="2.109375" style="188" customWidth="1"/>
    <col min="13590" max="13590" width="12.88671875" style="188" customWidth="1"/>
    <col min="13591" max="13591" width="2.109375" style="188" customWidth="1"/>
    <col min="13592" max="13592" width="12.88671875" style="188" customWidth="1"/>
    <col min="13593" max="13593" width="2" style="188" customWidth="1"/>
    <col min="13594" max="13594" width="11.88671875" style="188" customWidth="1"/>
    <col min="13595" max="13595" width="11.44140625" style="188" customWidth="1"/>
    <col min="13596" max="13596" width="1.88671875" style="188" customWidth="1"/>
    <col min="13597" max="13597" width="11.88671875" style="188" customWidth="1"/>
    <col min="13598" max="13598" width="2.109375" style="188" customWidth="1"/>
    <col min="13599" max="13599" width="11.44140625" style="188" customWidth="1"/>
    <col min="13600" max="13600" width="0.5546875" style="188" customWidth="1"/>
    <col min="13601" max="13601" width="2.109375" style="188" customWidth="1"/>
    <col min="13602" max="13602" width="10.5546875" style="188" customWidth="1"/>
    <col min="13603" max="13603" width="11.109375" style="188" customWidth="1"/>
    <col min="13604" max="13604" width="2.109375" style="188" customWidth="1"/>
    <col min="13605" max="13605" width="11.109375" style="188" customWidth="1"/>
    <col min="13606" max="13606" width="2.109375" style="188" customWidth="1"/>
    <col min="13607" max="13607" width="12.44140625" style="188" customWidth="1"/>
    <col min="13608" max="13826" width="8.88671875" style="188"/>
    <col min="13827" max="13827" width="51" style="188" customWidth="1"/>
    <col min="13828" max="13828" width="2.109375" style="188" customWidth="1"/>
    <col min="13829" max="13829" width="14.109375" style="188" customWidth="1"/>
    <col min="13830" max="13831" width="8.88671875" style="188" customWidth="1"/>
    <col min="13832" max="13832" width="2" style="188" customWidth="1"/>
    <col min="13833" max="13833" width="14.88671875" style="188" customWidth="1"/>
    <col min="13834" max="13834" width="2" style="188" customWidth="1"/>
    <col min="13835" max="13835" width="14.88671875" style="188" customWidth="1"/>
    <col min="13836" max="13836" width="2.109375" style="188" customWidth="1"/>
    <col min="13837" max="13837" width="14.88671875" style="188" customWidth="1"/>
    <col min="13838" max="13838" width="2.109375" style="188" customWidth="1"/>
    <col min="13839" max="13839" width="14.88671875" style="188" customWidth="1"/>
    <col min="13840" max="13841" width="3.88671875" style="188" customWidth="1"/>
    <col min="13842" max="13842" width="12.44140625" style="188" customWidth="1"/>
    <col min="13843" max="13843" width="2.109375" style="188" customWidth="1"/>
    <col min="13844" max="13844" width="12.5546875" style="188" customWidth="1"/>
    <col min="13845" max="13845" width="2.109375" style="188" customWidth="1"/>
    <col min="13846" max="13846" width="12.88671875" style="188" customWidth="1"/>
    <col min="13847" max="13847" width="2.109375" style="188" customWidth="1"/>
    <col min="13848" max="13848" width="12.88671875" style="188" customWidth="1"/>
    <col min="13849" max="13849" width="2" style="188" customWidth="1"/>
    <col min="13850" max="13850" width="11.88671875" style="188" customWidth="1"/>
    <col min="13851" max="13851" width="11.44140625" style="188" customWidth="1"/>
    <col min="13852" max="13852" width="1.88671875" style="188" customWidth="1"/>
    <col min="13853" max="13853" width="11.88671875" style="188" customWidth="1"/>
    <col min="13854" max="13854" width="2.109375" style="188" customWidth="1"/>
    <col min="13855" max="13855" width="11.44140625" style="188" customWidth="1"/>
    <col min="13856" max="13856" width="0.5546875" style="188" customWidth="1"/>
    <col min="13857" max="13857" width="2.109375" style="188" customWidth="1"/>
    <col min="13858" max="13858" width="10.5546875" style="188" customWidth="1"/>
    <col min="13859" max="13859" width="11.109375" style="188" customWidth="1"/>
    <col min="13860" max="13860" width="2.109375" style="188" customWidth="1"/>
    <col min="13861" max="13861" width="11.109375" style="188" customWidth="1"/>
    <col min="13862" max="13862" width="2.109375" style="188" customWidth="1"/>
    <col min="13863" max="13863" width="12.44140625" style="188" customWidth="1"/>
    <col min="13864" max="14082" width="8.88671875" style="188"/>
    <col min="14083" max="14083" width="51" style="188" customWidth="1"/>
    <col min="14084" max="14084" width="2.109375" style="188" customWidth="1"/>
    <col min="14085" max="14085" width="14.109375" style="188" customWidth="1"/>
    <col min="14086" max="14087" width="8.88671875" style="188" customWidth="1"/>
    <col min="14088" max="14088" width="2" style="188" customWidth="1"/>
    <col min="14089" max="14089" width="14.88671875" style="188" customWidth="1"/>
    <col min="14090" max="14090" width="2" style="188" customWidth="1"/>
    <col min="14091" max="14091" width="14.88671875" style="188" customWidth="1"/>
    <col min="14092" max="14092" width="2.109375" style="188" customWidth="1"/>
    <col min="14093" max="14093" width="14.88671875" style="188" customWidth="1"/>
    <col min="14094" max="14094" width="2.109375" style="188" customWidth="1"/>
    <col min="14095" max="14095" width="14.88671875" style="188" customWidth="1"/>
    <col min="14096" max="14097" width="3.88671875" style="188" customWidth="1"/>
    <col min="14098" max="14098" width="12.44140625" style="188" customWidth="1"/>
    <col min="14099" max="14099" width="2.109375" style="188" customWidth="1"/>
    <col min="14100" max="14100" width="12.5546875" style="188" customWidth="1"/>
    <col min="14101" max="14101" width="2.109375" style="188" customWidth="1"/>
    <col min="14102" max="14102" width="12.88671875" style="188" customWidth="1"/>
    <col min="14103" max="14103" width="2.109375" style="188" customWidth="1"/>
    <col min="14104" max="14104" width="12.88671875" style="188" customWidth="1"/>
    <col min="14105" max="14105" width="2" style="188" customWidth="1"/>
    <col min="14106" max="14106" width="11.88671875" style="188" customWidth="1"/>
    <col min="14107" max="14107" width="11.44140625" style="188" customWidth="1"/>
    <col min="14108" max="14108" width="1.88671875" style="188" customWidth="1"/>
    <col min="14109" max="14109" width="11.88671875" style="188" customWidth="1"/>
    <col min="14110" max="14110" width="2.109375" style="188" customWidth="1"/>
    <col min="14111" max="14111" width="11.44140625" style="188" customWidth="1"/>
    <col min="14112" max="14112" width="0.5546875" style="188" customWidth="1"/>
    <col min="14113" max="14113" width="2.109375" style="188" customWidth="1"/>
    <col min="14114" max="14114" width="10.5546875" style="188" customWidth="1"/>
    <col min="14115" max="14115" width="11.109375" style="188" customWidth="1"/>
    <col min="14116" max="14116" width="2.109375" style="188" customWidth="1"/>
    <col min="14117" max="14117" width="11.109375" style="188" customWidth="1"/>
    <col min="14118" max="14118" width="2.109375" style="188" customWidth="1"/>
    <col min="14119" max="14119" width="12.44140625" style="188" customWidth="1"/>
    <col min="14120" max="14338" width="8.88671875" style="188"/>
    <col min="14339" max="14339" width="51" style="188" customWidth="1"/>
    <col min="14340" max="14340" width="2.109375" style="188" customWidth="1"/>
    <col min="14341" max="14341" width="14.109375" style="188" customWidth="1"/>
    <col min="14342" max="14343" width="8.88671875" style="188" customWidth="1"/>
    <col min="14344" max="14344" width="2" style="188" customWidth="1"/>
    <col min="14345" max="14345" width="14.88671875" style="188" customWidth="1"/>
    <col min="14346" max="14346" width="2" style="188" customWidth="1"/>
    <col min="14347" max="14347" width="14.88671875" style="188" customWidth="1"/>
    <col min="14348" max="14348" width="2.109375" style="188" customWidth="1"/>
    <col min="14349" max="14349" width="14.88671875" style="188" customWidth="1"/>
    <col min="14350" max="14350" width="2.109375" style="188" customWidth="1"/>
    <col min="14351" max="14351" width="14.88671875" style="188" customWidth="1"/>
    <col min="14352" max="14353" width="3.88671875" style="188" customWidth="1"/>
    <col min="14354" max="14354" width="12.44140625" style="188" customWidth="1"/>
    <col min="14355" max="14355" width="2.109375" style="188" customWidth="1"/>
    <col min="14356" max="14356" width="12.5546875" style="188" customWidth="1"/>
    <col min="14357" max="14357" width="2.109375" style="188" customWidth="1"/>
    <col min="14358" max="14358" width="12.88671875" style="188" customWidth="1"/>
    <col min="14359" max="14359" width="2.109375" style="188" customWidth="1"/>
    <col min="14360" max="14360" width="12.88671875" style="188" customWidth="1"/>
    <col min="14361" max="14361" width="2" style="188" customWidth="1"/>
    <col min="14362" max="14362" width="11.88671875" style="188" customWidth="1"/>
    <col min="14363" max="14363" width="11.44140625" style="188" customWidth="1"/>
    <col min="14364" max="14364" width="1.88671875" style="188" customWidth="1"/>
    <col min="14365" max="14365" width="11.88671875" style="188" customWidth="1"/>
    <col min="14366" max="14366" width="2.109375" style="188" customWidth="1"/>
    <col min="14367" max="14367" width="11.44140625" style="188" customWidth="1"/>
    <col min="14368" max="14368" width="0.5546875" style="188" customWidth="1"/>
    <col min="14369" max="14369" width="2.109375" style="188" customWidth="1"/>
    <col min="14370" max="14370" width="10.5546875" style="188" customWidth="1"/>
    <col min="14371" max="14371" width="11.109375" style="188" customWidth="1"/>
    <col min="14372" max="14372" width="2.109375" style="188" customWidth="1"/>
    <col min="14373" max="14373" width="11.109375" style="188" customWidth="1"/>
    <col min="14374" max="14374" width="2.109375" style="188" customWidth="1"/>
    <col min="14375" max="14375" width="12.44140625" style="188" customWidth="1"/>
    <col min="14376" max="14594" width="8.88671875" style="188"/>
    <col min="14595" max="14595" width="51" style="188" customWidth="1"/>
    <col min="14596" max="14596" width="2.109375" style="188" customWidth="1"/>
    <col min="14597" max="14597" width="14.109375" style="188" customWidth="1"/>
    <col min="14598" max="14599" width="8.88671875" style="188" customWidth="1"/>
    <col min="14600" max="14600" width="2" style="188" customWidth="1"/>
    <col min="14601" max="14601" width="14.88671875" style="188" customWidth="1"/>
    <col min="14602" max="14602" width="2" style="188" customWidth="1"/>
    <col min="14603" max="14603" width="14.88671875" style="188" customWidth="1"/>
    <col min="14604" max="14604" width="2.109375" style="188" customWidth="1"/>
    <col min="14605" max="14605" width="14.88671875" style="188" customWidth="1"/>
    <col min="14606" max="14606" width="2.109375" style="188" customWidth="1"/>
    <col min="14607" max="14607" width="14.88671875" style="188" customWidth="1"/>
    <col min="14608" max="14609" width="3.88671875" style="188" customWidth="1"/>
    <col min="14610" max="14610" width="12.44140625" style="188" customWidth="1"/>
    <col min="14611" max="14611" width="2.109375" style="188" customWidth="1"/>
    <col min="14612" max="14612" width="12.5546875" style="188" customWidth="1"/>
    <col min="14613" max="14613" width="2.109375" style="188" customWidth="1"/>
    <col min="14614" max="14614" width="12.88671875" style="188" customWidth="1"/>
    <col min="14615" max="14615" width="2.109375" style="188" customWidth="1"/>
    <col min="14616" max="14616" width="12.88671875" style="188" customWidth="1"/>
    <col min="14617" max="14617" width="2" style="188" customWidth="1"/>
    <col min="14618" max="14618" width="11.88671875" style="188" customWidth="1"/>
    <col min="14619" max="14619" width="11.44140625" style="188" customWidth="1"/>
    <col min="14620" max="14620" width="1.88671875" style="188" customWidth="1"/>
    <col min="14621" max="14621" width="11.88671875" style="188" customWidth="1"/>
    <col min="14622" max="14622" width="2.109375" style="188" customWidth="1"/>
    <col min="14623" max="14623" width="11.44140625" style="188" customWidth="1"/>
    <col min="14624" max="14624" width="0.5546875" style="188" customWidth="1"/>
    <col min="14625" max="14625" width="2.109375" style="188" customWidth="1"/>
    <col min="14626" max="14626" width="10.5546875" style="188" customWidth="1"/>
    <col min="14627" max="14627" width="11.109375" style="188" customWidth="1"/>
    <col min="14628" max="14628" width="2.109375" style="188" customWidth="1"/>
    <col min="14629" max="14629" width="11.109375" style="188" customWidth="1"/>
    <col min="14630" max="14630" width="2.109375" style="188" customWidth="1"/>
    <col min="14631" max="14631" width="12.44140625" style="188" customWidth="1"/>
    <col min="14632" max="14850" width="8.88671875" style="188"/>
    <col min="14851" max="14851" width="51" style="188" customWidth="1"/>
    <col min="14852" max="14852" width="2.109375" style="188" customWidth="1"/>
    <col min="14853" max="14853" width="14.109375" style="188" customWidth="1"/>
    <col min="14854" max="14855" width="8.88671875" style="188" customWidth="1"/>
    <col min="14856" max="14856" width="2" style="188" customWidth="1"/>
    <col min="14857" max="14857" width="14.88671875" style="188" customWidth="1"/>
    <col min="14858" max="14858" width="2" style="188" customWidth="1"/>
    <col min="14859" max="14859" width="14.88671875" style="188" customWidth="1"/>
    <col min="14860" max="14860" width="2.109375" style="188" customWidth="1"/>
    <col min="14861" max="14861" width="14.88671875" style="188" customWidth="1"/>
    <col min="14862" max="14862" width="2.109375" style="188" customWidth="1"/>
    <col min="14863" max="14863" width="14.88671875" style="188" customWidth="1"/>
    <col min="14864" max="14865" width="3.88671875" style="188" customWidth="1"/>
    <col min="14866" max="14866" width="12.44140625" style="188" customWidth="1"/>
    <col min="14867" max="14867" width="2.109375" style="188" customWidth="1"/>
    <col min="14868" max="14868" width="12.5546875" style="188" customWidth="1"/>
    <col min="14869" max="14869" width="2.109375" style="188" customWidth="1"/>
    <col min="14870" max="14870" width="12.88671875" style="188" customWidth="1"/>
    <col min="14871" max="14871" width="2.109375" style="188" customWidth="1"/>
    <col min="14872" max="14872" width="12.88671875" style="188" customWidth="1"/>
    <col min="14873" max="14873" width="2" style="188" customWidth="1"/>
    <col min="14874" max="14874" width="11.88671875" style="188" customWidth="1"/>
    <col min="14875" max="14875" width="11.44140625" style="188" customWidth="1"/>
    <col min="14876" max="14876" width="1.88671875" style="188" customWidth="1"/>
    <col min="14877" max="14877" width="11.88671875" style="188" customWidth="1"/>
    <col min="14878" max="14878" width="2.109375" style="188" customWidth="1"/>
    <col min="14879" max="14879" width="11.44140625" style="188" customWidth="1"/>
    <col min="14880" max="14880" width="0.5546875" style="188" customWidth="1"/>
    <col min="14881" max="14881" width="2.109375" style="188" customWidth="1"/>
    <col min="14882" max="14882" width="10.5546875" style="188" customWidth="1"/>
    <col min="14883" max="14883" width="11.109375" style="188" customWidth="1"/>
    <col min="14884" max="14884" width="2.109375" style="188" customWidth="1"/>
    <col min="14885" max="14885" width="11.109375" style="188" customWidth="1"/>
    <col min="14886" max="14886" width="2.109375" style="188" customWidth="1"/>
    <col min="14887" max="14887" width="12.44140625" style="188" customWidth="1"/>
    <col min="14888" max="15106" width="8.88671875" style="188"/>
    <col min="15107" max="15107" width="51" style="188" customWidth="1"/>
    <col min="15108" max="15108" width="2.109375" style="188" customWidth="1"/>
    <col min="15109" max="15109" width="14.109375" style="188" customWidth="1"/>
    <col min="15110" max="15111" width="8.88671875" style="188" customWidth="1"/>
    <col min="15112" max="15112" width="2" style="188" customWidth="1"/>
    <col min="15113" max="15113" width="14.88671875" style="188" customWidth="1"/>
    <col min="15114" max="15114" width="2" style="188" customWidth="1"/>
    <col min="15115" max="15115" width="14.88671875" style="188" customWidth="1"/>
    <col min="15116" max="15116" width="2.109375" style="188" customWidth="1"/>
    <col min="15117" max="15117" width="14.88671875" style="188" customWidth="1"/>
    <col min="15118" max="15118" width="2.109375" style="188" customWidth="1"/>
    <col min="15119" max="15119" width="14.88671875" style="188" customWidth="1"/>
    <col min="15120" max="15121" width="3.88671875" style="188" customWidth="1"/>
    <col min="15122" max="15122" width="12.44140625" style="188" customWidth="1"/>
    <col min="15123" max="15123" width="2.109375" style="188" customWidth="1"/>
    <col min="15124" max="15124" width="12.5546875" style="188" customWidth="1"/>
    <col min="15125" max="15125" width="2.109375" style="188" customWidth="1"/>
    <col min="15126" max="15126" width="12.88671875" style="188" customWidth="1"/>
    <col min="15127" max="15127" width="2.109375" style="188" customWidth="1"/>
    <col min="15128" max="15128" width="12.88671875" style="188" customWidth="1"/>
    <col min="15129" max="15129" width="2" style="188" customWidth="1"/>
    <col min="15130" max="15130" width="11.88671875" style="188" customWidth="1"/>
    <col min="15131" max="15131" width="11.44140625" style="188" customWidth="1"/>
    <col min="15132" max="15132" width="1.88671875" style="188" customWidth="1"/>
    <col min="15133" max="15133" width="11.88671875" style="188" customWidth="1"/>
    <col min="15134" max="15134" width="2.109375" style="188" customWidth="1"/>
    <col min="15135" max="15135" width="11.44140625" style="188" customWidth="1"/>
    <col min="15136" max="15136" width="0.5546875" style="188" customWidth="1"/>
    <col min="15137" max="15137" width="2.109375" style="188" customWidth="1"/>
    <col min="15138" max="15138" width="10.5546875" style="188" customWidth="1"/>
    <col min="15139" max="15139" width="11.109375" style="188" customWidth="1"/>
    <col min="15140" max="15140" width="2.109375" style="188" customWidth="1"/>
    <col min="15141" max="15141" width="11.109375" style="188" customWidth="1"/>
    <col min="15142" max="15142" width="2.109375" style="188" customWidth="1"/>
    <col min="15143" max="15143" width="12.44140625" style="188" customWidth="1"/>
    <col min="15144" max="15362" width="8.88671875" style="188"/>
    <col min="15363" max="15363" width="51" style="188" customWidth="1"/>
    <col min="15364" max="15364" width="2.109375" style="188" customWidth="1"/>
    <col min="15365" max="15365" width="14.109375" style="188" customWidth="1"/>
    <col min="15366" max="15367" width="8.88671875" style="188" customWidth="1"/>
    <col min="15368" max="15368" width="2" style="188" customWidth="1"/>
    <col min="15369" max="15369" width="14.88671875" style="188" customWidth="1"/>
    <col min="15370" max="15370" width="2" style="188" customWidth="1"/>
    <col min="15371" max="15371" width="14.88671875" style="188" customWidth="1"/>
    <col min="15372" max="15372" width="2.109375" style="188" customWidth="1"/>
    <col min="15373" max="15373" width="14.88671875" style="188" customWidth="1"/>
    <col min="15374" max="15374" width="2.109375" style="188" customWidth="1"/>
    <col min="15375" max="15375" width="14.88671875" style="188" customWidth="1"/>
    <col min="15376" max="15377" width="3.88671875" style="188" customWidth="1"/>
    <col min="15378" max="15378" width="12.44140625" style="188" customWidth="1"/>
    <col min="15379" max="15379" width="2.109375" style="188" customWidth="1"/>
    <col min="15380" max="15380" width="12.5546875" style="188" customWidth="1"/>
    <col min="15381" max="15381" width="2.109375" style="188" customWidth="1"/>
    <col min="15382" max="15382" width="12.88671875" style="188" customWidth="1"/>
    <col min="15383" max="15383" width="2.109375" style="188" customWidth="1"/>
    <col min="15384" max="15384" width="12.88671875" style="188" customWidth="1"/>
    <col min="15385" max="15385" width="2" style="188" customWidth="1"/>
    <col min="15386" max="15386" width="11.88671875" style="188" customWidth="1"/>
    <col min="15387" max="15387" width="11.44140625" style="188" customWidth="1"/>
    <col min="15388" max="15388" width="1.88671875" style="188" customWidth="1"/>
    <col min="15389" max="15389" width="11.88671875" style="188" customWidth="1"/>
    <col min="15390" max="15390" width="2.109375" style="188" customWidth="1"/>
    <col min="15391" max="15391" width="11.44140625" style="188" customWidth="1"/>
    <col min="15392" max="15392" width="0.5546875" style="188" customWidth="1"/>
    <col min="15393" max="15393" width="2.109375" style="188" customWidth="1"/>
    <col min="15394" max="15394" width="10.5546875" style="188" customWidth="1"/>
    <col min="15395" max="15395" width="11.109375" style="188" customWidth="1"/>
    <col min="15396" max="15396" width="2.109375" style="188" customWidth="1"/>
    <col min="15397" max="15397" width="11.109375" style="188" customWidth="1"/>
    <col min="15398" max="15398" width="2.109375" style="188" customWidth="1"/>
    <col min="15399" max="15399" width="12.44140625" style="188" customWidth="1"/>
    <col min="15400" max="15618" width="8.88671875" style="188"/>
    <col min="15619" max="15619" width="51" style="188" customWidth="1"/>
    <col min="15620" max="15620" width="2.109375" style="188" customWidth="1"/>
    <col min="15621" max="15621" width="14.109375" style="188" customWidth="1"/>
    <col min="15622" max="15623" width="8.88671875" style="188" customWidth="1"/>
    <col min="15624" max="15624" width="2" style="188" customWidth="1"/>
    <col min="15625" max="15625" width="14.88671875" style="188" customWidth="1"/>
    <col min="15626" max="15626" width="2" style="188" customWidth="1"/>
    <col min="15627" max="15627" width="14.88671875" style="188" customWidth="1"/>
    <col min="15628" max="15628" width="2.109375" style="188" customWidth="1"/>
    <col min="15629" max="15629" width="14.88671875" style="188" customWidth="1"/>
    <col min="15630" max="15630" width="2.109375" style="188" customWidth="1"/>
    <col min="15631" max="15631" width="14.88671875" style="188" customWidth="1"/>
    <col min="15632" max="15633" width="3.88671875" style="188" customWidth="1"/>
    <col min="15634" max="15634" width="12.44140625" style="188" customWidth="1"/>
    <col min="15635" max="15635" width="2.109375" style="188" customWidth="1"/>
    <col min="15636" max="15636" width="12.5546875" style="188" customWidth="1"/>
    <col min="15637" max="15637" width="2.109375" style="188" customWidth="1"/>
    <col min="15638" max="15638" width="12.88671875" style="188" customWidth="1"/>
    <col min="15639" max="15639" width="2.109375" style="188" customWidth="1"/>
    <col min="15640" max="15640" width="12.88671875" style="188" customWidth="1"/>
    <col min="15641" max="15641" width="2" style="188" customWidth="1"/>
    <col min="15642" max="15642" width="11.88671875" style="188" customWidth="1"/>
    <col min="15643" max="15643" width="11.44140625" style="188" customWidth="1"/>
    <col min="15644" max="15644" width="1.88671875" style="188" customWidth="1"/>
    <col min="15645" max="15645" width="11.88671875" style="188" customWidth="1"/>
    <col min="15646" max="15646" width="2.109375" style="188" customWidth="1"/>
    <col min="15647" max="15647" width="11.44140625" style="188" customWidth="1"/>
    <col min="15648" max="15648" width="0.5546875" style="188" customWidth="1"/>
    <col min="15649" max="15649" width="2.109375" style="188" customWidth="1"/>
    <col min="15650" max="15650" width="10.5546875" style="188" customWidth="1"/>
    <col min="15651" max="15651" width="11.109375" style="188" customWidth="1"/>
    <col min="15652" max="15652" width="2.109375" style="188" customWidth="1"/>
    <col min="15653" max="15653" width="11.109375" style="188" customWidth="1"/>
    <col min="15654" max="15654" width="2.109375" style="188" customWidth="1"/>
    <col min="15655" max="15655" width="12.44140625" style="188" customWidth="1"/>
    <col min="15656" max="15874" width="8.88671875" style="188"/>
    <col min="15875" max="15875" width="51" style="188" customWidth="1"/>
    <col min="15876" max="15876" width="2.109375" style="188" customWidth="1"/>
    <col min="15877" max="15877" width="14.109375" style="188" customWidth="1"/>
    <col min="15878" max="15879" width="8.88671875" style="188" customWidth="1"/>
    <col min="15880" max="15880" width="2" style="188" customWidth="1"/>
    <col min="15881" max="15881" width="14.88671875" style="188" customWidth="1"/>
    <col min="15882" max="15882" width="2" style="188" customWidth="1"/>
    <col min="15883" max="15883" width="14.88671875" style="188" customWidth="1"/>
    <col min="15884" max="15884" width="2.109375" style="188" customWidth="1"/>
    <col min="15885" max="15885" width="14.88671875" style="188" customWidth="1"/>
    <col min="15886" max="15886" width="2.109375" style="188" customWidth="1"/>
    <col min="15887" max="15887" width="14.88671875" style="188" customWidth="1"/>
    <col min="15888" max="15889" width="3.88671875" style="188" customWidth="1"/>
    <col min="15890" max="15890" width="12.44140625" style="188" customWidth="1"/>
    <col min="15891" max="15891" width="2.109375" style="188" customWidth="1"/>
    <col min="15892" max="15892" width="12.5546875" style="188" customWidth="1"/>
    <col min="15893" max="15893" width="2.109375" style="188" customWidth="1"/>
    <col min="15894" max="15894" width="12.88671875" style="188" customWidth="1"/>
    <col min="15895" max="15895" width="2.109375" style="188" customWidth="1"/>
    <col min="15896" max="15896" width="12.88671875" style="188" customWidth="1"/>
    <col min="15897" max="15897" width="2" style="188" customWidth="1"/>
    <col min="15898" max="15898" width="11.88671875" style="188" customWidth="1"/>
    <col min="15899" max="15899" width="11.44140625" style="188" customWidth="1"/>
    <col min="15900" max="15900" width="1.88671875" style="188" customWidth="1"/>
    <col min="15901" max="15901" width="11.88671875" style="188" customWidth="1"/>
    <col min="15902" max="15902" width="2.109375" style="188" customWidth="1"/>
    <col min="15903" max="15903" width="11.44140625" style="188" customWidth="1"/>
    <col min="15904" max="15904" width="0.5546875" style="188" customWidth="1"/>
    <col min="15905" max="15905" width="2.109375" style="188" customWidth="1"/>
    <col min="15906" max="15906" width="10.5546875" style="188" customWidth="1"/>
    <col min="15907" max="15907" width="11.109375" style="188" customWidth="1"/>
    <col min="15908" max="15908" width="2.109375" style="188" customWidth="1"/>
    <col min="15909" max="15909" width="11.109375" style="188" customWidth="1"/>
    <col min="15910" max="15910" width="2.109375" style="188" customWidth="1"/>
    <col min="15911" max="15911" width="12.44140625" style="188" customWidth="1"/>
    <col min="15912" max="16130" width="8.88671875" style="188"/>
    <col min="16131" max="16131" width="51" style="188" customWidth="1"/>
    <col min="16132" max="16132" width="2.109375" style="188" customWidth="1"/>
    <col min="16133" max="16133" width="14.109375" style="188" customWidth="1"/>
    <col min="16134" max="16135" width="8.88671875" style="188" customWidth="1"/>
    <col min="16136" max="16136" width="2" style="188" customWidth="1"/>
    <col min="16137" max="16137" width="14.88671875" style="188" customWidth="1"/>
    <col min="16138" max="16138" width="2" style="188" customWidth="1"/>
    <col min="16139" max="16139" width="14.88671875" style="188" customWidth="1"/>
    <col min="16140" max="16140" width="2.109375" style="188" customWidth="1"/>
    <col min="16141" max="16141" width="14.88671875" style="188" customWidth="1"/>
    <col min="16142" max="16142" width="2.109375" style="188" customWidth="1"/>
    <col min="16143" max="16143" width="14.88671875" style="188" customWidth="1"/>
    <col min="16144" max="16145" width="3.88671875" style="188" customWidth="1"/>
    <col min="16146" max="16146" width="12.44140625" style="188" customWidth="1"/>
    <col min="16147" max="16147" width="2.109375" style="188" customWidth="1"/>
    <col min="16148" max="16148" width="12.5546875" style="188" customWidth="1"/>
    <col min="16149" max="16149" width="2.109375" style="188" customWidth="1"/>
    <col min="16150" max="16150" width="12.88671875" style="188" customWidth="1"/>
    <col min="16151" max="16151" width="2.109375" style="188" customWidth="1"/>
    <col min="16152" max="16152" width="12.88671875" style="188" customWidth="1"/>
    <col min="16153" max="16153" width="2" style="188" customWidth="1"/>
    <col min="16154" max="16154" width="11.88671875" style="188" customWidth="1"/>
    <col min="16155" max="16155" width="11.44140625" style="188" customWidth="1"/>
    <col min="16156" max="16156" width="1.88671875" style="188" customWidth="1"/>
    <col min="16157" max="16157" width="11.88671875" style="188" customWidth="1"/>
    <col min="16158" max="16158" width="2.109375" style="188" customWidth="1"/>
    <col min="16159" max="16159" width="11.44140625" style="188" customWidth="1"/>
    <col min="16160" max="16160" width="0.5546875" style="188" customWidth="1"/>
    <col min="16161" max="16161" width="2.109375" style="188" customWidth="1"/>
    <col min="16162" max="16162" width="10.5546875" style="188" customWidth="1"/>
    <col min="16163" max="16163" width="11.109375" style="188" customWidth="1"/>
    <col min="16164" max="16164" width="2.109375" style="188" customWidth="1"/>
    <col min="16165" max="16165" width="11.109375" style="188" customWidth="1"/>
    <col min="16166" max="16166" width="2.109375" style="188" customWidth="1"/>
    <col min="16167" max="16167" width="12.44140625" style="188" customWidth="1"/>
    <col min="16168" max="16384" width="8.88671875" style="188"/>
  </cols>
  <sheetData>
    <row r="1" spans="1:39">
      <c r="A1" s="367" t="s">
        <v>775</v>
      </c>
    </row>
    <row r="3" spans="1:39" ht="18" customHeight="1">
      <c r="A3" s="270" t="s">
        <v>59</v>
      </c>
    </row>
    <row r="4" spans="1:39" ht="18" customHeight="1">
      <c r="A4" s="270" t="s">
        <v>47</v>
      </c>
      <c r="B4" s="177"/>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row>
    <row r="5" spans="1:39" ht="18" customHeight="1">
      <c r="A5" s="270" t="s">
        <v>983</v>
      </c>
      <c r="B5" s="180"/>
      <c r="C5" s="181"/>
      <c r="D5" s="181"/>
      <c r="E5" s="181"/>
      <c r="F5" s="181"/>
      <c r="G5" s="181"/>
      <c r="H5" s="181"/>
      <c r="I5" s="181"/>
      <c r="J5" s="181"/>
      <c r="K5" s="181"/>
      <c r="L5" s="181"/>
      <c r="M5" s="181"/>
      <c r="N5" s="181"/>
      <c r="O5" s="183" t="s">
        <v>490</v>
      </c>
      <c r="P5" s="181"/>
      <c r="Q5" s="181"/>
      <c r="R5" s="181"/>
      <c r="S5" s="181"/>
      <c r="T5" s="181"/>
      <c r="U5" s="181"/>
      <c r="V5" s="181"/>
      <c r="W5" s="181"/>
      <c r="X5" s="182"/>
      <c r="Y5" s="181"/>
      <c r="Z5" s="181"/>
      <c r="AA5" s="181"/>
      <c r="AB5" s="181"/>
      <c r="AC5" s="181"/>
      <c r="AD5" s="181"/>
      <c r="AE5" s="181"/>
      <c r="AF5" s="181"/>
      <c r="AG5" s="181"/>
      <c r="AH5" s="181"/>
      <c r="AI5" s="181"/>
      <c r="AJ5" s="181"/>
      <c r="AK5" s="181"/>
      <c r="AL5" s="181"/>
      <c r="AM5" s="183"/>
    </row>
    <row r="6" spans="1:39" ht="18" customHeight="1">
      <c r="A6" s="270" t="s">
        <v>555</v>
      </c>
      <c r="B6" s="180"/>
      <c r="C6" s="181"/>
      <c r="D6" s="181"/>
      <c r="E6" s="181"/>
      <c r="F6" s="181"/>
      <c r="G6" s="181"/>
      <c r="H6" s="181"/>
      <c r="I6" s="181"/>
      <c r="J6" s="181"/>
      <c r="K6" s="181"/>
      <c r="L6" s="181"/>
      <c r="M6" s="181"/>
      <c r="N6" s="181"/>
      <c r="O6" s="212" t="s">
        <v>491</v>
      </c>
      <c r="P6" s="181"/>
      <c r="Q6" s="181"/>
      <c r="R6" s="181"/>
      <c r="S6" s="181"/>
      <c r="T6" s="181"/>
      <c r="U6" s="181"/>
      <c r="V6" s="181"/>
      <c r="W6" s="181"/>
      <c r="X6" s="184"/>
      <c r="Y6" s="181"/>
      <c r="Z6" s="181"/>
      <c r="AA6" s="181"/>
      <c r="AB6" s="181"/>
      <c r="AC6" s="181"/>
      <c r="AD6" s="181"/>
      <c r="AE6" s="181"/>
      <c r="AF6" s="181"/>
      <c r="AG6" s="181"/>
      <c r="AH6" s="181"/>
      <c r="AI6" s="181"/>
      <c r="AJ6" s="181"/>
      <c r="AK6" s="181"/>
      <c r="AL6" s="181"/>
      <c r="AM6" s="181"/>
    </row>
    <row r="7" spans="1:39" ht="18" customHeight="1">
      <c r="A7" s="270" t="s">
        <v>556</v>
      </c>
      <c r="B7" s="180"/>
      <c r="C7" s="181"/>
      <c r="D7" s="181"/>
      <c r="E7" s="181"/>
      <c r="F7" s="181"/>
      <c r="G7" s="181"/>
      <c r="H7" s="181"/>
      <c r="I7" s="181"/>
      <c r="J7" s="181"/>
      <c r="K7" s="181"/>
      <c r="L7" s="181"/>
      <c r="M7" s="181"/>
      <c r="N7" s="181"/>
      <c r="O7" s="212"/>
      <c r="P7" s="181"/>
      <c r="Q7" s="181"/>
      <c r="R7" s="181"/>
      <c r="S7" s="181"/>
      <c r="T7" s="181"/>
      <c r="U7" s="181"/>
      <c r="V7" s="181"/>
      <c r="W7" s="181"/>
      <c r="X7" s="184"/>
      <c r="Y7" s="181"/>
      <c r="Z7" s="181"/>
      <c r="AA7" s="181"/>
      <c r="AB7" s="181"/>
      <c r="AC7" s="181"/>
      <c r="AD7" s="181"/>
      <c r="AE7" s="181"/>
      <c r="AF7" s="181"/>
      <c r="AG7" s="181"/>
      <c r="AH7" s="181"/>
      <c r="AI7" s="181"/>
      <c r="AJ7" s="181"/>
      <c r="AK7" s="181"/>
      <c r="AL7" s="181"/>
      <c r="AM7" s="181"/>
    </row>
    <row r="8" spans="1:39" ht="18" customHeight="1">
      <c r="A8" s="271" t="s">
        <v>1314</v>
      </c>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row>
    <row r="9" spans="1:39" ht="15.75">
      <c r="A9" s="48" t="s">
        <v>1107</v>
      </c>
      <c r="B9" s="185"/>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row>
    <row r="10" spans="1:39">
      <c r="A10" s="187"/>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row>
    <row r="11" spans="1:39" ht="15.75">
      <c r="C11" s="829"/>
      <c r="D11" s="830"/>
      <c r="E11" s="830"/>
      <c r="F11" s="830"/>
      <c r="G11" s="830"/>
      <c r="H11" s="830"/>
      <c r="I11" s="830"/>
      <c r="J11" s="830"/>
      <c r="K11" s="830"/>
      <c r="L11" s="830"/>
      <c r="M11" s="830"/>
      <c r="N11" s="830"/>
      <c r="O11" s="830"/>
      <c r="P11" s="189"/>
      <c r="Q11" s="190"/>
      <c r="R11" s="189"/>
      <c r="S11" s="189"/>
      <c r="T11" s="189"/>
      <c r="U11" s="189"/>
      <c r="V11" s="189"/>
      <c r="W11" s="189"/>
      <c r="X11" s="189"/>
      <c r="Y11" s="190"/>
      <c r="Z11" s="189"/>
      <c r="AA11" s="189"/>
      <c r="AB11" s="189"/>
      <c r="AC11" s="189"/>
      <c r="AD11" s="189"/>
      <c r="AE11" s="189"/>
      <c r="AF11" s="189"/>
      <c r="AG11" s="190"/>
      <c r="AH11" s="189"/>
      <c r="AI11" s="191"/>
      <c r="AJ11" s="189"/>
      <c r="AK11" s="189"/>
      <c r="AL11" s="189"/>
      <c r="AM11" s="189"/>
    </row>
    <row r="12" spans="1:39" ht="15.75">
      <c r="C12" s="190"/>
      <c r="D12" s="190"/>
      <c r="E12" s="190"/>
      <c r="F12" s="190"/>
      <c r="G12" s="190"/>
      <c r="H12" s="190"/>
      <c r="I12" s="190"/>
      <c r="J12" s="190"/>
      <c r="K12" s="190"/>
      <c r="L12" s="190"/>
      <c r="M12" s="190"/>
      <c r="N12" s="190"/>
      <c r="O12" s="190" t="s">
        <v>1372</v>
      </c>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row>
    <row r="13" spans="1:39" ht="15.75">
      <c r="C13" s="190"/>
      <c r="D13" s="190"/>
      <c r="E13" s="190"/>
      <c r="F13" s="190"/>
      <c r="G13" s="190"/>
      <c r="H13" s="190"/>
      <c r="I13" s="190"/>
      <c r="J13" s="190"/>
      <c r="K13" s="63"/>
      <c r="L13" s="63"/>
      <c r="M13" s="63"/>
      <c r="N13" s="63"/>
      <c r="O13" s="192" t="s">
        <v>523</v>
      </c>
      <c r="P13" s="192"/>
      <c r="Q13" s="190"/>
      <c r="R13" s="190"/>
      <c r="S13" s="190"/>
      <c r="T13" s="190"/>
      <c r="U13" s="190"/>
      <c r="V13" s="190"/>
      <c r="W13" s="190"/>
      <c r="X13" s="193"/>
      <c r="Y13" s="190"/>
      <c r="Z13" s="190"/>
      <c r="AA13" s="190"/>
      <c r="AB13" s="190"/>
      <c r="AC13" s="190"/>
      <c r="AD13" s="190"/>
      <c r="AE13" s="193"/>
      <c r="AF13" s="192"/>
      <c r="AG13" s="190"/>
      <c r="AH13" s="190"/>
      <c r="AI13" s="190"/>
      <c r="AJ13" s="190"/>
      <c r="AK13" s="190"/>
      <c r="AL13" s="190"/>
      <c r="AM13" s="193"/>
    </row>
    <row r="14" spans="1:39" ht="15.75">
      <c r="C14" s="196" t="s">
        <v>856</v>
      </c>
      <c r="D14" s="409"/>
      <c r="E14" s="409"/>
      <c r="F14" s="409"/>
      <c r="G14" s="409"/>
      <c r="H14" s="190"/>
      <c r="I14" s="190"/>
      <c r="J14" s="190"/>
      <c r="K14" s="233" t="s">
        <v>1040</v>
      </c>
      <c r="L14" s="233"/>
      <c r="M14" s="85" t="s">
        <v>892</v>
      </c>
      <c r="N14" s="85"/>
      <c r="O14" s="192" t="s">
        <v>493</v>
      </c>
      <c r="P14" s="192"/>
      <c r="Q14" s="190"/>
      <c r="R14" s="194"/>
      <c r="S14" s="194"/>
      <c r="T14" s="195"/>
      <c r="U14" s="190"/>
      <c r="V14" s="190"/>
      <c r="W14" s="190"/>
      <c r="X14" s="193"/>
      <c r="Y14" s="190"/>
      <c r="Z14" s="193"/>
      <c r="AA14" s="192"/>
      <c r="AB14" s="190"/>
      <c r="AC14" s="190"/>
      <c r="AD14" s="190"/>
      <c r="AE14" s="193"/>
      <c r="AF14" s="192"/>
      <c r="AG14" s="190"/>
      <c r="AH14" s="193"/>
      <c r="AI14" s="192"/>
      <c r="AJ14" s="190"/>
      <c r="AK14" s="190"/>
      <c r="AL14" s="190"/>
      <c r="AM14" s="193"/>
    </row>
    <row r="15" spans="1:39" ht="15.75">
      <c r="C15" s="192" t="s">
        <v>494</v>
      </c>
      <c r="D15" s="192"/>
      <c r="E15" s="196" t="s">
        <v>495</v>
      </c>
      <c r="F15" s="192"/>
      <c r="G15" s="193" t="s">
        <v>496</v>
      </c>
      <c r="H15" s="190"/>
      <c r="I15" s="193" t="s">
        <v>497</v>
      </c>
      <c r="J15" s="193"/>
      <c r="K15" s="237" t="s">
        <v>497</v>
      </c>
      <c r="L15" s="233"/>
      <c r="M15" s="237" t="s">
        <v>497</v>
      </c>
      <c r="N15" s="233"/>
      <c r="O15" s="193" t="s">
        <v>515</v>
      </c>
      <c r="P15" s="192"/>
      <c r="Q15" s="190"/>
      <c r="R15" s="192"/>
      <c r="S15" s="192"/>
      <c r="T15" s="192"/>
      <c r="U15" s="190"/>
      <c r="V15" s="193"/>
      <c r="W15" s="190"/>
      <c r="X15" s="193"/>
      <c r="Y15" s="190"/>
      <c r="Z15" s="192"/>
      <c r="AA15" s="192"/>
      <c r="AB15" s="190"/>
      <c r="AC15" s="193"/>
      <c r="AD15" s="190"/>
      <c r="AE15" s="193"/>
      <c r="AF15" s="192"/>
      <c r="AG15" s="190"/>
      <c r="AH15" s="192"/>
      <c r="AI15" s="192"/>
      <c r="AJ15" s="190"/>
      <c r="AK15" s="193"/>
      <c r="AL15" s="190"/>
      <c r="AM15" s="193"/>
    </row>
    <row r="16" spans="1:39">
      <c r="A16" s="185"/>
      <c r="B16" s="180"/>
      <c r="C16" s="197"/>
      <c r="D16" s="181"/>
      <c r="E16" s="181"/>
      <c r="F16" s="181"/>
      <c r="G16" s="197"/>
      <c r="H16" s="181"/>
      <c r="I16" s="197"/>
      <c r="J16" s="181"/>
      <c r="K16" s="181"/>
      <c r="L16" s="181"/>
      <c r="M16" s="181"/>
      <c r="N16" s="181"/>
      <c r="O16" s="197"/>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row>
    <row r="17" spans="1:39" ht="15.75">
      <c r="A17" s="198" t="s">
        <v>0</v>
      </c>
    </row>
    <row r="18" spans="1:39">
      <c r="A18" s="199" t="s">
        <v>765</v>
      </c>
      <c r="B18" s="188" t="s">
        <v>22</v>
      </c>
      <c r="C18" s="241">
        <f>'Exhibit D Capital State'!C18</f>
        <v>387000</v>
      </c>
      <c r="D18" s="277"/>
      <c r="E18" s="241">
        <f>'Exhibit D Capital State'!E18</f>
        <v>387000</v>
      </c>
      <c r="F18" s="277"/>
      <c r="G18" s="241">
        <f>'Exhibit D Capital State'!G18</f>
        <v>377000</v>
      </c>
      <c r="H18" s="277"/>
      <c r="I18" s="277">
        <f>+'Exhibit D Capital State'!I18</f>
        <v>376800</v>
      </c>
      <c r="J18" s="277"/>
      <c r="K18" s="277">
        <v>0</v>
      </c>
      <c r="L18" s="277"/>
      <c r="M18" s="277">
        <f>+I18</f>
        <v>376800</v>
      </c>
      <c r="N18" s="277"/>
      <c r="O18" s="241">
        <f t="shared" ref="O18:O23" si="0">SUM(M18)-SUM(G18)</f>
        <v>-200</v>
      </c>
      <c r="Q18" s="202"/>
      <c r="S18" s="202"/>
      <c r="U18" s="202"/>
      <c r="W18" s="202"/>
      <c r="Y18" s="202"/>
      <c r="AB18" s="202"/>
      <c r="AD18" s="202"/>
      <c r="AG18" s="202"/>
      <c r="AJ18" s="202"/>
      <c r="AK18" s="204"/>
      <c r="AL18" s="202"/>
    </row>
    <row r="19" spans="1:39">
      <c r="A19" s="199" t="s">
        <v>766</v>
      </c>
      <c r="B19" s="188" t="s">
        <v>22</v>
      </c>
      <c r="C19" s="201">
        <f>'Exhibit D Capital State'!C19</f>
        <v>630000</v>
      </c>
      <c r="D19" s="203"/>
      <c r="E19" s="201">
        <f>'Exhibit D Capital State'!E19</f>
        <v>630000</v>
      </c>
      <c r="F19" s="203"/>
      <c r="G19" s="201">
        <f>'Exhibit D Capital State'!G19</f>
        <v>612000</v>
      </c>
      <c r="H19" s="203"/>
      <c r="I19" s="203">
        <f>+'Exhibit D Capital State'!I19</f>
        <v>624600</v>
      </c>
      <c r="J19" s="203"/>
      <c r="K19" s="203">
        <v>0</v>
      </c>
      <c r="L19" s="203"/>
      <c r="M19" s="203">
        <f>+I19</f>
        <v>624600</v>
      </c>
      <c r="N19" s="203"/>
      <c r="O19" s="201">
        <f t="shared" si="0"/>
        <v>12600</v>
      </c>
      <c r="Q19" s="202"/>
      <c r="S19" s="202"/>
      <c r="U19" s="202"/>
      <c r="W19" s="202"/>
      <c r="Y19" s="202"/>
      <c r="AB19" s="202"/>
      <c r="AD19" s="202"/>
      <c r="AG19" s="202"/>
      <c r="AJ19" s="202"/>
      <c r="AK19" s="204"/>
      <c r="AL19" s="202"/>
    </row>
    <row r="20" spans="1:39">
      <c r="A20" s="199" t="s">
        <v>767</v>
      </c>
      <c r="B20" s="188" t="s">
        <v>22</v>
      </c>
      <c r="C20" s="201">
        <f>'Exhibit D Capital State'!C20</f>
        <v>257000</v>
      </c>
      <c r="D20" s="203"/>
      <c r="E20" s="201">
        <f>'Exhibit D Capital State'!E20</f>
        <v>257000</v>
      </c>
      <c r="F20" s="203"/>
      <c r="G20" s="201">
        <f>'Exhibit D Capital State'!G20</f>
        <v>257000</v>
      </c>
      <c r="H20" s="203"/>
      <c r="I20" s="203">
        <f>+'Exhibit D Capital State'!I20</f>
        <v>257300</v>
      </c>
      <c r="J20" s="203"/>
      <c r="K20" s="203">
        <v>0</v>
      </c>
      <c r="L20" s="203"/>
      <c r="M20" s="203">
        <f>+I20</f>
        <v>257300</v>
      </c>
      <c r="N20" s="203"/>
      <c r="O20" s="201">
        <f t="shared" si="0"/>
        <v>300</v>
      </c>
      <c r="Q20" s="202"/>
      <c r="S20" s="202"/>
      <c r="U20" s="202"/>
      <c r="W20" s="202"/>
      <c r="Y20" s="202"/>
      <c r="AB20" s="202"/>
      <c r="AD20" s="202"/>
      <c r="AG20" s="202"/>
      <c r="AJ20" s="202"/>
      <c r="AK20" s="204"/>
      <c r="AL20" s="202"/>
    </row>
    <row r="21" spans="1:39">
      <c r="A21" s="199" t="s">
        <v>498</v>
      </c>
      <c r="B21" s="188" t="s">
        <v>22</v>
      </c>
      <c r="C21" s="201">
        <f>'Exhibit D Capital State'!C21+'Exhibit D Capital Federal'!C18</f>
        <v>9401000</v>
      </c>
      <c r="D21" s="201"/>
      <c r="E21" s="201">
        <f>'Exhibit D Capital State'!E21+'Exhibit D Capital Federal'!E18</f>
        <v>8941000</v>
      </c>
      <c r="F21" s="201"/>
      <c r="G21" s="201">
        <f>'Exhibit D Capital State'!G21+'Exhibit D Capital Federal'!G18</f>
        <v>8084000</v>
      </c>
      <c r="H21" s="201"/>
      <c r="I21" s="203">
        <f>+'Exhibit D Capital State'!I21+'Exhibit D Capital Federal'!I18</f>
        <v>6362600</v>
      </c>
      <c r="J21" s="203"/>
      <c r="K21" s="203">
        <v>0</v>
      </c>
      <c r="L21" s="203"/>
      <c r="M21" s="203">
        <f>+I21</f>
        <v>6362600</v>
      </c>
      <c r="N21" s="203"/>
      <c r="O21" s="201">
        <f t="shared" si="0"/>
        <v>-1721400</v>
      </c>
    </row>
    <row r="22" spans="1:39" ht="15.75">
      <c r="A22" s="199" t="s">
        <v>1006</v>
      </c>
      <c r="B22" s="188" t="s">
        <v>22</v>
      </c>
      <c r="C22" s="201">
        <f>'Exhibit D Capital State'!C22+'Exhibit D Capital Federal'!C19</f>
        <v>2992000</v>
      </c>
      <c r="D22" s="201"/>
      <c r="E22" s="201">
        <f>'Exhibit D Capital State'!E22+'Exhibit D Capital Federal'!E19</f>
        <v>2992000</v>
      </c>
      <c r="F22" s="201"/>
      <c r="G22" s="201">
        <f>'Exhibit D Capital State'!G22+'Exhibit D Capital Federal'!G19</f>
        <v>3242000</v>
      </c>
      <c r="H22" s="201"/>
      <c r="I22" s="203">
        <f>+'Exhibit D Capital State'!I22+'Exhibit D Capital Federal'!I19</f>
        <v>2522700</v>
      </c>
      <c r="J22" s="203"/>
      <c r="K22" s="203">
        <v>0</v>
      </c>
      <c r="L22" s="203"/>
      <c r="M22" s="203">
        <f>+I22</f>
        <v>2522700</v>
      </c>
      <c r="N22" s="203"/>
      <c r="O22" s="201">
        <f t="shared" si="0"/>
        <v>-719300</v>
      </c>
      <c r="Q22" s="190"/>
      <c r="Z22" s="209"/>
      <c r="AA22" s="209"/>
      <c r="AC22" s="209"/>
      <c r="AE22" s="209"/>
      <c r="AF22" s="217"/>
    </row>
    <row r="23" spans="1:39" ht="15.75">
      <c r="A23" s="199" t="s">
        <v>1065</v>
      </c>
      <c r="B23" s="188" t="s">
        <v>22</v>
      </c>
      <c r="C23" s="201">
        <f>'Exhibit D Capital State'!C23+'Exhibit D Capital Federal'!C20</f>
        <v>4740000</v>
      </c>
      <c r="D23" s="201"/>
      <c r="E23" s="201">
        <f>'Exhibit D Capital State'!E23+'Exhibit D Capital Federal'!E20</f>
        <v>4760000</v>
      </c>
      <c r="F23" s="201"/>
      <c r="G23" s="201">
        <f>'Exhibit D Capital State'!G23+'Exhibit D Capital Federal'!G20</f>
        <v>4845000</v>
      </c>
      <c r="H23" s="201"/>
      <c r="I23" s="203">
        <f>+'Exhibit D Capital State'!I23+'Exhibit D Capital Federal'!I20</f>
        <v>5062100</v>
      </c>
      <c r="J23" s="203"/>
      <c r="K23" s="203">
        <v>0</v>
      </c>
      <c r="L23" s="203"/>
      <c r="M23" s="203">
        <f>+I23+K23</f>
        <v>5062100</v>
      </c>
      <c r="N23" s="203"/>
      <c r="O23" s="201">
        <f t="shared" si="0"/>
        <v>217100</v>
      </c>
      <c r="Q23" s="190"/>
      <c r="Z23" s="209"/>
      <c r="AA23" s="209"/>
      <c r="AC23" s="209"/>
      <c r="AE23" s="209"/>
      <c r="AF23" s="217"/>
    </row>
    <row r="24" spans="1:39" ht="15.75">
      <c r="A24" s="205" t="s">
        <v>500</v>
      </c>
      <c r="B24" s="188" t="s">
        <v>22</v>
      </c>
      <c r="C24" s="206">
        <f>ROUND(SUM(C18:C23),1)</f>
        <v>18407000</v>
      </c>
      <c r="D24" s="211"/>
      <c r="E24" s="206">
        <f>ROUND(SUM(E18:E23),1)</f>
        <v>17967000</v>
      </c>
      <c r="F24" s="211"/>
      <c r="G24" s="206">
        <f>ROUND(SUM(G18:G23),1)</f>
        <v>17417000</v>
      </c>
      <c r="H24" s="211"/>
      <c r="I24" s="206">
        <f>ROUND(SUM(I18:I23),1)</f>
        <v>15206100</v>
      </c>
      <c r="J24" s="211"/>
      <c r="K24" s="398">
        <f>+K23</f>
        <v>0</v>
      </c>
      <c r="L24" s="211"/>
      <c r="M24" s="207">
        <f>ROUND(SUM(M18:M23),1)</f>
        <v>15206100</v>
      </c>
      <c r="N24" s="211"/>
      <c r="O24" s="206">
        <f>ROUND(SUM(O18:O23),1)</f>
        <v>-2210900</v>
      </c>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row>
    <row r="25" spans="1:39">
      <c r="C25" s="208"/>
      <c r="D25" s="201"/>
      <c r="E25" s="208"/>
      <c r="F25" s="201"/>
      <c r="G25" s="208"/>
      <c r="H25" s="201"/>
      <c r="I25" s="208"/>
      <c r="J25" s="201"/>
      <c r="K25" s="201"/>
      <c r="L25" s="201"/>
      <c r="M25" s="201"/>
      <c r="N25" s="201"/>
      <c r="O25" s="208"/>
    </row>
    <row r="26" spans="1:39" ht="15.75">
      <c r="A26" s="198" t="s">
        <v>6</v>
      </c>
      <c r="C26" s="201"/>
      <c r="D26" s="201"/>
      <c r="E26" s="201"/>
      <c r="F26" s="201"/>
      <c r="G26" s="201"/>
      <c r="H26" s="201"/>
      <c r="I26" s="201"/>
      <c r="J26" s="201"/>
      <c r="K26" s="201"/>
      <c r="L26" s="201"/>
      <c r="M26" s="201"/>
      <c r="N26" s="201"/>
      <c r="O26" s="201"/>
    </row>
    <row r="27" spans="1:39">
      <c r="A27" s="199" t="s">
        <v>517</v>
      </c>
      <c r="B27" s="188" t="s">
        <v>22</v>
      </c>
      <c r="C27" s="201">
        <f>'Exhibit D Capital State'!C27+'Exhibit D Capital Federal'!C24</f>
        <v>5528000</v>
      </c>
      <c r="D27" s="201"/>
      <c r="E27" s="201">
        <f>'Exhibit D Capital State'!E27+'Exhibit D Capital Federal'!E24</f>
        <v>5392000</v>
      </c>
      <c r="F27" s="201"/>
      <c r="G27" s="201">
        <f>'Exhibit D Capital State'!G27+'Exhibit D Capital Federal'!G24</f>
        <v>4780000</v>
      </c>
      <c r="H27" s="201"/>
      <c r="I27" s="203">
        <f>+'Exhibit D Capital State'!I27+'Exhibit D Capital Federal'!I24</f>
        <v>5811800</v>
      </c>
      <c r="J27" s="203"/>
      <c r="K27" s="203">
        <v>0</v>
      </c>
      <c r="L27" s="203"/>
      <c r="M27" s="203">
        <f>+I27</f>
        <v>5811800</v>
      </c>
      <c r="N27" s="203"/>
      <c r="O27" s="201">
        <f>SUM(M27)-SUM(G27)</f>
        <v>1031800</v>
      </c>
      <c r="R27" s="202"/>
      <c r="S27" s="202"/>
      <c r="T27" s="202"/>
      <c r="V27" s="202"/>
      <c r="Z27" s="209"/>
      <c r="AA27" s="209"/>
      <c r="AC27" s="209"/>
      <c r="AE27" s="209"/>
      <c r="AF27" s="217"/>
    </row>
    <row r="28" spans="1:39" ht="15.75">
      <c r="A28" s="199" t="s">
        <v>510</v>
      </c>
      <c r="B28" s="188" t="s">
        <v>22</v>
      </c>
      <c r="C28" s="201">
        <f>'Exhibit D Capital State'!C28+'Exhibit D Capital Federal'!C25</f>
        <v>11832000</v>
      </c>
      <c r="D28" s="201"/>
      <c r="E28" s="201">
        <f>'Exhibit D Capital State'!E28+'Exhibit D Capital Federal'!E25</f>
        <v>11482000</v>
      </c>
      <c r="F28" s="201"/>
      <c r="G28" s="201">
        <f>'Exhibit D Capital State'!G28+'Exhibit D Capital Federal'!G25</f>
        <v>11157000</v>
      </c>
      <c r="H28" s="201"/>
      <c r="I28" s="203">
        <f>+'Exhibit D Capital State'!I28+'Exhibit D Capital Federal'!I25</f>
        <v>8212200</v>
      </c>
      <c r="J28" s="203"/>
      <c r="K28" s="203">
        <v>0</v>
      </c>
      <c r="L28" s="203"/>
      <c r="M28" s="203">
        <f>+I28</f>
        <v>8212200</v>
      </c>
      <c r="N28" s="203"/>
      <c r="O28" s="201">
        <f>SUM(M28)-SUM(G28)</f>
        <v>-2944800</v>
      </c>
      <c r="P28" s="217"/>
      <c r="Q28" s="190"/>
      <c r="R28" s="202"/>
      <c r="S28" s="202"/>
      <c r="T28" s="202"/>
      <c r="V28" s="202"/>
      <c r="Z28" s="209"/>
      <c r="AA28" s="209"/>
      <c r="AC28" s="209"/>
      <c r="AE28" s="209"/>
      <c r="AF28" s="217"/>
    </row>
    <row r="29" spans="1:39" ht="15.75">
      <c r="A29" s="199" t="s">
        <v>502</v>
      </c>
      <c r="B29" s="188" t="s">
        <v>22</v>
      </c>
      <c r="C29" s="201">
        <f>'Exhibit D Capital State'!C29+'Exhibit D Capital Federal'!C26</f>
        <v>1291000</v>
      </c>
      <c r="D29" s="201"/>
      <c r="E29" s="201">
        <f>'Exhibit D Capital State'!E29+'Exhibit D Capital Federal'!E26</f>
        <v>1291000</v>
      </c>
      <c r="F29" s="201"/>
      <c r="G29" s="201">
        <f>'Exhibit D Capital State'!G29+'Exhibit D Capital Federal'!G26</f>
        <v>1251000</v>
      </c>
      <c r="H29" s="201"/>
      <c r="I29" s="203">
        <f>+'Exhibit D Capital State'!I29+'Exhibit D Capital Federal'!I26</f>
        <v>1232700</v>
      </c>
      <c r="J29" s="203"/>
      <c r="K29" s="203">
        <v>0</v>
      </c>
      <c r="L29" s="203"/>
      <c r="M29" s="203">
        <f>+I29+K29</f>
        <v>1232700</v>
      </c>
      <c r="N29" s="203"/>
      <c r="O29" s="201">
        <f>SUM(M29)-SUM(G29)</f>
        <v>-18300</v>
      </c>
      <c r="P29" s="217"/>
      <c r="Q29" s="190"/>
      <c r="R29" s="202"/>
      <c r="S29" s="202"/>
      <c r="T29" s="202"/>
      <c r="V29" s="202"/>
      <c r="Z29" s="209"/>
      <c r="AA29" s="209"/>
      <c r="AC29" s="209"/>
      <c r="AE29" s="209"/>
      <c r="AF29" s="217"/>
    </row>
    <row r="30" spans="1:39" ht="15.75">
      <c r="A30" s="205" t="s">
        <v>503</v>
      </c>
      <c r="B30" s="188" t="s">
        <v>22</v>
      </c>
      <c r="C30" s="207">
        <f>ROUND(SUM(C27:C29),1)</f>
        <v>18651000</v>
      </c>
      <c r="D30" s="211"/>
      <c r="E30" s="207">
        <f>ROUND(SUM(E27:E29),1)</f>
        <v>18165000</v>
      </c>
      <c r="F30" s="211"/>
      <c r="G30" s="207">
        <f>ROUND(SUM(G27:G29),1)</f>
        <v>17188000</v>
      </c>
      <c r="H30" s="211"/>
      <c r="I30" s="207">
        <f>ROUND(SUM(I27:I29),1)</f>
        <v>15256700</v>
      </c>
      <c r="J30" s="211"/>
      <c r="K30" s="398">
        <f>+K29</f>
        <v>0</v>
      </c>
      <c r="L30" s="211"/>
      <c r="M30" s="207">
        <f>ROUND(SUM(M27:M29),1)</f>
        <v>15256700</v>
      </c>
      <c r="N30" s="211"/>
      <c r="O30" s="207">
        <f>ROUND(SUM(O27:O29),1)</f>
        <v>-1931300</v>
      </c>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row>
    <row r="31" spans="1:39">
      <c r="C31" s="201"/>
      <c r="D31" s="201"/>
      <c r="E31" s="201"/>
      <c r="F31" s="201"/>
      <c r="G31" s="201"/>
      <c r="H31" s="201"/>
      <c r="I31" s="201"/>
      <c r="J31" s="201"/>
      <c r="K31" s="201"/>
      <c r="L31" s="201"/>
      <c r="M31" s="201"/>
      <c r="N31" s="201"/>
      <c r="O31" s="201"/>
    </row>
    <row r="32" spans="1:39" ht="15.75">
      <c r="A32" s="198" t="s">
        <v>109</v>
      </c>
      <c r="C32" s="201"/>
      <c r="D32" s="201"/>
      <c r="E32" s="201"/>
      <c r="F32" s="201"/>
      <c r="G32" s="201"/>
      <c r="H32" s="201"/>
      <c r="I32" s="201"/>
      <c r="J32" s="201"/>
      <c r="K32" s="201"/>
      <c r="L32" s="201"/>
      <c r="M32" s="201"/>
      <c r="N32" s="201"/>
      <c r="O32" s="201"/>
    </row>
    <row r="33" spans="1:39" ht="15.75">
      <c r="A33" s="205" t="s">
        <v>514</v>
      </c>
      <c r="B33" s="188" t="s">
        <v>22</v>
      </c>
      <c r="C33" s="221">
        <f>ROUND(SUM(C24)-SUM(C30),1)</f>
        <v>-244000</v>
      </c>
      <c r="D33" s="211"/>
      <c r="E33" s="221">
        <f>ROUND(SUM(E24)-SUM(E30),1)</f>
        <v>-198000</v>
      </c>
      <c r="F33" s="211"/>
      <c r="G33" s="221">
        <f>ROUND(SUM(G24)-SUM(G30),1)</f>
        <v>229000</v>
      </c>
      <c r="H33" s="211"/>
      <c r="I33" s="221">
        <f>ROUND(SUM(I24)-SUM(I30),1)</f>
        <v>-50600</v>
      </c>
      <c r="J33" s="211"/>
      <c r="K33" s="221">
        <f>ROUND(SUM(K24)-SUM(K30),1)</f>
        <v>0</v>
      </c>
      <c r="L33" s="211"/>
      <c r="M33" s="221">
        <f>+M24-M30</f>
        <v>-50600</v>
      </c>
      <c r="N33" s="211"/>
      <c r="O33" s="221">
        <f>ROUND(SUM(O24)-SUM(O30),1)</f>
        <v>-279600</v>
      </c>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row>
    <row r="34" spans="1:39">
      <c r="C34" s="201"/>
      <c r="D34" s="201"/>
      <c r="E34" s="201"/>
      <c r="F34" s="201"/>
      <c r="G34" s="201"/>
      <c r="H34" s="201"/>
      <c r="I34" s="201"/>
      <c r="J34" s="201"/>
      <c r="K34" s="201"/>
      <c r="L34" s="201"/>
      <c r="M34" s="201"/>
      <c r="N34" s="201"/>
      <c r="O34" s="201"/>
    </row>
    <row r="35" spans="1:39" ht="15.75">
      <c r="A35" s="198" t="s">
        <v>17</v>
      </c>
      <c r="C35" s="201"/>
      <c r="D35" s="201"/>
      <c r="E35" s="201"/>
      <c r="F35" s="201"/>
      <c r="G35" s="201"/>
      <c r="H35" s="201"/>
      <c r="I35" s="201"/>
      <c r="J35" s="201"/>
      <c r="K35" s="201"/>
      <c r="L35" s="201"/>
      <c r="M35" s="201"/>
      <c r="N35" s="201"/>
      <c r="O35" s="201"/>
    </row>
    <row r="36" spans="1:39">
      <c r="A36" s="199" t="s">
        <v>519</v>
      </c>
      <c r="B36" s="188" t="s">
        <v>22</v>
      </c>
      <c r="C36" s="201">
        <f>'Exhibit D Capital State'!C36+'Exhibit D Capital Federal'!C33</f>
        <v>433000</v>
      </c>
      <c r="D36" s="201"/>
      <c r="E36" s="201">
        <f>'Exhibit D Capital State'!E36+'Exhibit D Capital Federal'!E33</f>
        <v>398000</v>
      </c>
      <c r="F36" s="201"/>
      <c r="G36" s="201">
        <f>'Exhibit D Capital State'!G36+'Exhibit D Capital Federal'!G33</f>
        <v>218000</v>
      </c>
      <c r="H36" s="201"/>
      <c r="I36" s="203">
        <f>+'Exhibit D Capital State'!I36+'Exhibit D Capital Federal'!I33</f>
        <v>0</v>
      </c>
      <c r="J36" s="203"/>
      <c r="K36" s="203">
        <v>0</v>
      </c>
      <c r="L36" s="203"/>
      <c r="M36" s="201">
        <f>I36</f>
        <v>0</v>
      </c>
      <c r="N36" s="201"/>
      <c r="O36" s="201">
        <f>SUM(M36)-SUM(G36)</f>
        <v>-218000</v>
      </c>
      <c r="P36" s="217"/>
      <c r="R36" s="209"/>
      <c r="S36" s="209"/>
      <c r="T36" s="209"/>
      <c r="V36" s="209"/>
      <c r="X36" s="209"/>
      <c r="Z36" s="209"/>
      <c r="AA36" s="209"/>
      <c r="AC36" s="209"/>
      <c r="AE36" s="209"/>
      <c r="AF36" s="217"/>
      <c r="AH36" s="202"/>
      <c r="AI36" s="202"/>
      <c r="AK36" s="202"/>
    </row>
    <row r="37" spans="1:39" ht="15.75">
      <c r="A37" s="198" t="s">
        <v>520</v>
      </c>
      <c r="C37" s="208"/>
      <c r="D37" s="201"/>
      <c r="E37" s="208"/>
      <c r="F37" s="201"/>
      <c r="G37" s="208"/>
      <c r="H37" s="201"/>
      <c r="I37" s="208"/>
      <c r="J37" s="201"/>
      <c r="K37" s="208"/>
      <c r="L37" s="201"/>
      <c r="M37" s="208"/>
      <c r="N37" s="201"/>
      <c r="O37" s="208"/>
    </row>
    <row r="38" spans="1:39" ht="15.75">
      <c r="A38" s="205" t="s">
        <v>521</v>
      </c>
      <c r="B38" s="188" t="s">
        <v>22</v>
      </c>
      <c r="C38" s="221">
        <f>ROUND(SUM(C35:C36),1)</f>
        <v>433000</v>
      </c>
      <c r="D38" s="211"/>
      <c r="E38" s="221">
        <f>ROUND(SUM(E35:E36),1)</f>
        <v>398000</v>
      </c>
      <c r="F38" s="211"/>
      <c r="G38" s="221">
        <f>ROUND(SUM(G35:G36),1)</f>
        <v>218000</v>
      </c>
      <c r="H38" s="211"/>
      <c r="I38" s="221">
        <f>ROUND(SUM(I35:I36),1)</f>
        <v>0</v>
      </c>
      <c r="J38" s="211"/>
      <c r="K38" s="221">
        <f>ROUND(SUM(K35:K36),1)</f>
        <v>0</v>
      </c>
      <c r="L38" s="211"/>
      <c r="M38" s="221">
        <f>ROUND(SUM(M35:M36),1)</f>
        <v>0</v>
      </c>
      <c r="N38" s="211"/>
      <c r="O38" s="221">
        <f>ROUND(SUM(O35:O36),1)</f>
        <v>-218000</v>
      </c>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row>
    <row r="39" spans="1:39" ht="15.75">
      <c r="A39" s="205"/>
      <c r="C39" s="211"/>
      <c r="D39" s="211"/>
      <c r="E39" s="211"/>
      <c r="F39" s="211"/>
      <c r="G39" s="211"/>
      <c r="H39" s="211"/>
      <c r="I39" s="211"/>
      <c r="J39" s="211"/>
      <c r="K39" s="211"/>
      <c r="L39" s="211"/>
      <c r="M39" s="211"/>
      <c r="N39" s="211"/>
      <c r="O39" s="211"/>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row>
    <row r="40" spans="1:39" ht="15.75">
      <c r="A40" s="198" t="s">
        <v>1066</v>
      </c>
      <c r="C40" s="201"/>
      <c r="D40" s="201"/>
      <c r="E40" s="201"/>
      <c r="F40" s="201"/>
      <c r="G40" s="201"/>
      <c r="H40" s="201"/>
      <c r="I40" s="201"/>
      <c r="J40" s="201"/>
      <c r="K40" s="201"/>
      <c r="L40" s="201"/>
      <c r="M40" s="201"/>
      <c r="N40" s="201"/>
      <c r="O40" s="201"/>
    </row>
    <row r="41" spans="1:39" ht="15.75">
      <c r="A41" s="198" t="s">
        <v>1067</v>
      </c>
      <c r="C41" s="201"/>
      <c r="D41" s="201"/>
      <c r="E41" s="201"/>
      <c r="F41" s="201"/>
      <c r="G41" s="201"/>
      <c r="H41" s="201"/>
      <c r="I41" s="201"/>
      <c r="J41" s="201"/>
      <c r="K41" s="201"/>
      <c r="L41" s="201"/>
      <c r="M41" s="201"/>
      <c r="N41" s="201"/>
      <c r="O41" s="201"/>
    </row>
    <row r="42" spans="1:39" ht="15.75">
      <c r="A42" s="205" t="s">
        <v>504</v>
      </c>
      <c r="B42" s="210" t="s">
        <v>22</v>
      </c>
      <c r="C42" s="211">
        <f>ROUND(SUM(C33)+SUM(C38),1)</f>
        <v>189000</v>
      </c>
      <c r="D42" s="223"/>
      <c r="E42" s="211">
        <f>ROUND(SUM(E33)+SUM(E38),1)</f>
        <v>200000</v>
      </c>
      <c r="F42" s="223"/>
      <c r="G42" s="211">
        <f>ROUND(SUM(G33)+SUM(G38),1)</f>
        <v>447000</v>
      </c>
      <c r="H42" s="223"/>
      <c r="I42" s="211">
        <f>ROUND(SUM(I33)+SUM(I38),1)</f>
        <v>-50600</v>
      </c>
      <c r="J42" s="211"/>
      <c r="K42" s="211">
        <f>ROUND(SUM(K33)+SUM(K38),1)</f>
        <v>0</v>
      </c>
      <c r="L42" s="211"/>
      <c r="M42" s="223">
        <f>+I42</f>
        <v>-50600</v>
      </c>
      <c r="N42" s="223"/>
      <c r="O42" s="211">
        <f>ROUND(SUM(O33)+SUM(O38),1)</f>
        <v>-497600</v>
      </c>
      <c r="P42" s="190"/>
      <c r="Q42" s="212"/>
      <c r="R42" s="190"/>
      <c r="S42" s="212"/>
      <c r="T42" s="190"/>
      <c r="U42" s="212"/>
      <c r="V42" s="190"/>
      <c r="W42" s="212"/>
      <c r="X42" s="190"/>
      <c r="Y42" s="212"/>
      <c r="Z42" s="190"/>
      <c r="AA42" s="190"/>
      <c r="AB42" s="212"/>
      <c r="AC42" s="190"/>
      <c r="AD42" s="212"/>
      <c r="AE42" s="190"/>
      <c r="AF42" s="190"/>
      <c r="AG42" s="212"/>
      <c r="AH42" s="190"/>
      <c r="AI42" s="190"/>
      <c r="AJ42" s="212"/>
      <c r="AK42" s="190"/>
      <c r="AL42" s="212"/>
      <c r="AM42" s="190"/>
    </row>
    <row r="43" spans="1:39" ht="11.25" customHeight="1">
      <c r="C43" s="201"/>
      <c r="D43" s="201"/>
      <c r="E43" s="201"/>
      <c r="F43" s="201"/>
      <c r="G43" s="201"/>
      <c r="H43" s="201"/>
      <c r="I43" s="201"/>
      <c r="J43" s="201"/>
      <c r="K43" s="201"/>
      <c r="L43" s="201"/>
      <c r="M43" s="201"/>
      <c r="N43" s="201"/>
      <c r="O43" s="201"/>
      <c r="P43" s="190"/>
    </row>
    <row r="44" spans="1:39" ht="24" customHeight="1">
      <c r="A44" s="205" t="s">
        <v>966</v>
      </c>
      <c r="B44" s="213" t="s">
        <v>22</v>
      </c>
      <c r="C44" s="211">
        <f>'Exhibit D Capital State'!C44+'Exhibit D Capital Federal'!C41</f>
        <v>-1544000</v>
      </c>
      <c r="D44" s="201"/>
      <c r="E44" s="211">
        <f>'Exhibit D Capital State'!E44+'Exhibit D Capital Federal'!E41</f>
        <v>-1544000</v>
      </c>
      <c r="F44" s="201"/>
      <c r="G44" s="211">
        <f>'Exhibit D Capital State'!G44+'Exhibit D Capital Federal'!G41</f>
        <v>-1544000</v>
      </c>
      <c r="H44" s="201"/>
      <c r="I44" s="211">
        <f>+'Exhibit D Capital State'!I44+'Exhibit D Capital Federal'!I41</f>
        <v>-1543900</v>
      </c>
      <c r="J44" s="211"/>
      <c r="K44" s="211">
        <v>0</v>
      </c>
      <c r="L44" s="211"/>
      <c r="M44" s="715">
        <f>+I44</f>
        <v>-1543900</v>
      </c>
      <c r="N44" s="211"/>
      <c r="O44" s="211">
        <f>SUM(M44)-SUM(G44)</f>
        <v>100</v>
      </c>
      <c r="P44" s="190"/>
      <c r="Q44" s="213"/>
      <c r="R44" s="190"/>
      <c r="T44" s="190"/>
      <c r="V44" s="190"/>
      <c r="X44" s="190"/>
    </row>
    <row r="45" spans="1:39" ht="24.75" customHeight="1" thickBot="1">
      <c r="A45" s="205" t="s">
        <v>967</v>
      </c>
      <c r="B45" s="213" t="s">
        <v>22</v>
      </c>
      <c r="C45" s="242">
        <f>ROUND(SUM(C42:C44),1)</f>
        <v>-1355000</v>
      </c>
      <c r="D45" s="223"/>
      <c r="E45" s="242">
        <f>ROUND(SUM(E42:E44),1)</f>
        <v>-1344000</v>
      </c>
      <c r="F45" s="223"/>
      <c r="G45" s="242">
        <f>ROUND(SUM(G42:G44),1)</f>
        <v>-1097000</v>
      </c>
      <c r="H45" s="223"/>
      <c r="I45" s="242">
        <f>ROUND(SUM(I42:I44),1)</f>
        <v>-1594500</v>
      </c>
      <c r="J45" s="559"/>
      <c r="K45" s="242">
        <f>ROUND(SUM(K42:K44),1)</f>
        <v>0</v>
      </c>
      <c r="L45" s="559"/>
      <c r="M45" s="242">
        <f>ROUND(SUM(M42:M44),1)</f>
        <v>-1594500</v>
      </c>
      <c r="N45" s="559"/>
      <c r="O45" s="242">
        <f>ROUND(SUM(O42:O44),1)</f>
        <v>-497500</v>
      </c>
      <c r="P45" s="190"/>
      <c r="Q45" s="214"/>
      <c r="R45" s="190"/>
      <c r="S45" s="212"/>
      <c r="T45" s="190"/>
      <c r="U45" s="212"/>
      <c r="V45" s="190"/>
      <c r="W45" s="212"/>
      <c r="X45" s="190"/>
    </row>
    <row r="46" spans="1:39" ht="13.5" customHeight="1" thickTop="1">
      <c r="A46" s="185"/>
      <c r="B46" s="213"/>
      <c r="C46" s="215"/>
    </row>
    <row r="47" spans="1:39" ht="15.75">
      <c r="A47" s="532" t="s">
        <v>1058</v>
      </c>
      <c r="B47" s="213"/>
      <c r="C47" s="213"/>
    </row>
    <row r="48" spans="1:39">
      <c r="A48" s="185"/>
      <c r="B48" s="213"/>
      <c r="C48" s="213"/>
    </row>
    <row r="49" spans="1:1" ht="15.75">
      <c r="A49" s="406"/>
    </row>
    <row r="50" spans="1:1" ht="15.75">
      <c r="A50" s="406"/>
    </row>
  </sheetData>
  <mergeCells count="1">
    <mergeCell ref="C11:O11"/>
  </mergeCells>
  <hyperlinks>
    <hyperlink ref="A47" location="'Footnotes 1 - 11'!A1" display="See Accompanying Footnotes" xr:uid="{00000000-0004-0000-0A00-000000000000}"/>
  </hyperlinks>
  <pageMargins left="1" right="0.46" top="0.9" bottom="0.25" header="0.25" footer="0.25"/>
  <pageSetup scale="60" orientation="landscape" r:id="rId1"/>
  <headerFooter scaleWithDoc="0">
    <oddFooter>&amp;R&amp;8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50"/>
  <sheetViews>
    <sheetView showGridLines="0" zoomScale="80" workbookViewId="0"/>
  </sheetViews>
  <sheetFormatPr defaultRowHeight="15"/>
  <cols>
    <col min="1" max="1" width="51" style="188" customWidth="1"/>
    <col min="2" max="2" width="2.109375" style="188" customWidth="1"/>
    <col min="3" max="3" width="14.109375" style="179" customWidth="1"/>
    <col min="4" max="4" width="2" style="179" customWidth="1"/>
    <col min="5" max="5" width="14.88671875" style="179" customWidth="1"/>
    <col min="6" max="6" width="2" style="179" customWidth="1"/>
    <col min="7" max="7" width="14.88671875" style="179" customWidth="1"/>
    <col min="8" max="8" width="2.109375" style="179" customWidth="1"/>
    <col min="9" max="9" width="14.88671875" style="179" customWidth="1"/>
    <col min="10" max="10" width="2.109375" style="179" customWidth="1"/>
    <col min="11" max="11" width="14.88671875" style="179" customWidth="1"/>
    <col min="12" max="13" width="3.88671875" style="179" customWidth="1"/>
    <col min="14" max="14" width="12.44140625" style="179" customWidth="1"/>
    <col min="15" max="15" width="2.109375" style="179" customWidth="1"/>
    <col min="16" max="16" width="12.5546875" style="179" customWidth="1"/>
    <col min="17" max="17" width="2.109375" style="179" customWidth="1"/>
    <col min="18" max="18" width="12.88671875" style="179" customWidth="1"/>
    <col min="19" max="19" width="2.109375" style="179" customWidth="1"/>
    <col min="20" max="20" width="12.88671875" style="179" customWidth="1"/>
    <col min="21" max="21" width="2" style="179" customWidth="1"/>
    <col min="22" max="22" width="11.88671875" style="179" customWidth="1"/>
    <col min="23" max="23" width="11.44140625" style="179" customWidth="1"/>
    <col min="24" max="24" width="1.88671875" style="179" customWidth="1"/>
    <col min="25" max="25" width="11.88671875" style="179" customWidth="1"/>
    <col min="26" max="26" width="2.109375" style="179" customWidth="1"/>
    <col min="27" max="27" width="11.44140625" style="179" customWidth="1"/>
    <col min="28" max="28" width="0.5546875" style="179" customWidth="1"/>
    <col min="29" max="29" width="2.109375" style="179" customWidth="1"/>
    <col min="30" max="30" width="10.5546875" style="179" customWidth="1"/>
    <col min="31" max="31" width="11.109375" style="179" customWidth="1"/>
    <col min="32" max="32" width="2.109375" style="179" customWidth="1"/>
    <col min="33" max="33" width="11.109375" style="179" customWidth="1"/>
    <col min="34" max="34" width="2.109375" style="179" customWidth="1"/>
    <col min="35" max="35" width="12.44140625" style="179" customWidth="1"/>
    <col min="36" max="41" width="8.88671875" style="179"/>
    <col min="42" max="254" width="8.88671875" style="188"/>
    <col min="255" max="255" width="51" style="188" customWidth="1"/>
    <col min="256" max="256" width="2.109375" style="188" customWidth="1"/>
    <col min="257" max="257" width="14.109375" style="188" customWidth="1"/>
    <col min="258" max="259" width="8.88671875" style="188" customWidth="1"/>
    <col min="260" max="260" width="2" style="188" customWidth="1"/>
    <col min="261" max="261" width="14.88671875" style="188" customWidth="1"/>
    <col min="262" max="262" width="2" style="188" customWidth="1"/>
    <col min="263" max="263" width="14.88671875" style="188" customWidth="1"/>
    <col min="264" max="264" width="2.109375" style="188" customWidth="1"/>
    <col min="265" max="265" width="14.88671875" style="188" customWidth="1"/>
    <col min="266" max="266" width="2.109375" style="188" customWidth="1"/>
    <col min="267" max="267" width="14.88671875" style="188" customWidth="1"/>
    <col min="268" max="269" width="3.88671875" style="188" customWidth="1"/>
    <col min="270" max="270" width="12.44140625" style="188" customWidth="1"/>
    <col min="271" max="271" width="2.109375" style="188" customWidth="1"/>
    <col min="272" max="272" width="12.5546875" style="188" customWidth="1"/>
    <col min="273" max="273" width="2.109375" style="188" customWidth="1"/>
    <col min="274" max="274" width="12.88671875" style="188" customWidth="1"/>
    <col min="275" max="275" width="2.109375" style="188" customWidth="1"/>
    <col min="276" max="276" width="12.88671875" style="188" customWidth="1"/>
    <col min="277" max="277" width="2" style="188" customWidth="1"/>
    <col min="278" max="278" width="11.88671875" style="188" customWidth="1"/>
    <col min="279" max="279" width="11.44140625" style="188" customWidth="1"/>
    <col min="280" max="280" width="1.88671875" style="188" customWidth="1"/>
    <col min="281" max="281" width="11.88671875" style="188" customWidth="1"/>
    <col min="282" max="282" width="2.109375" style="188" customWidth="1"/>
    <col min="283" max="283" width="11.44140625" style="188" customWidth="1"/>
    <col min="284" max="284" width="0.5546875" style="188" customWidth="1"/>
    <col min="285" max="285" width="2.109375" style="188" customWidth="1"/>
    <col min="286" max="286" width="10.5546875" style="188" customWidth="1"/>
    <col min="287" max="287" width="11.109375" style="188" customWidth="1"/>
    <col min="288" max="288" width="2.109375" style="188" customWidth="1"/>
    <col min="289" max="289" width="11.109375" style="188" customWidth="1"/>
    <col min="290" max="290" width="2.109375" style="188" customWidth="1"/>
    <col min="291" max="291" width="12.44140625" style="188" customWidth="1"/>
    <col min="292" max="510" width="8.88671875" style="188"/>
    <col min="511" max="511" width="51" style="188" customWidth="1"/>
    <col min="512" max="512" width="2.109375" style="188" customWidth="1"/>
    <col min="513" max="513" width="14.109375" style="188" customWidth="1"/>
    <col min="514" max="515" width="8.88671875" style="188" customWidth="1"/>
    <col min="516" max="516" width="2" style="188" customWidth="1"/>
    <col min="517" max="517" width="14.88671875" style="188" customWidth="1"/>
    <col min="518" max="518" width="2" style="188" customWidth="1"/>
    <col min="519" max="519" width="14.88671875" style="188" customWidth="1"/>
    <col min="520" max="520" width="2.109375" style="188" customWidth="1"/>
    <col min="521" max="521" width="14.88671875" style="188" customWidth="1"/>
    <col min="522" max="522" width="2.109375" style="188" customWidth="1"/>
    <col min="523" max="523" width="14.88671875" style="188" customWidth="1"/>
    <col min="524" max="525" width="3.88671875" style="188" customWidth="1"/>
    <col min="526" max="526" width="12.44140625" style="188" customWidth="1"/>
    <col min="527" max="527" width="2.109375" style="188" customWidth="1"/>
    <col min="528" max="528" width="12.5546875" style="188" customWidth="1"/>
    <col min="529" max="529" width="2.109375" style="188" customWidth="1"/>
    <col min="530" max="530" width="12.88671875" style="188" customWidth="1"/>
    <col min="531" max="531" width="2.109375" style="188" customWidth="1"/>
    <col min="532" max="532" width="12.88671875" style="188" customWidth="1"/>
    <col min="533" max="533" width="2" style="188" customWidth="1"/>
    <col min="534" max="534" width="11.88671875" style="188" customWidth="1"/>
    <col min="535" max="535" width="11.44140625" style="188" customWidth="1"/>
    <col min="536" max="536" width="1.88671875" style="188" customWidth="1"/>
    <col min="537" max="537" width="11.88671875" style="188" customWidth="1"/>
    <col min="538" max="538" width="2.109375" style="188" customWidth="1"/>
    <col min="539" max="539" width="11.44140625" style="188" customWidth="1"/>
    <col min="540" max="540" width="0.5546875" style="188" customWidth="1"/>
    <col min="541" max="541" width="2.109375" style="188" customWidth="1"/>
    <col min="542" max="542" width="10.5546875" style="188" customWidth="1"/>
    <col min="543" max="543" width="11.109375" style="188" customWidth="1"/>
    <col min="544" max="544" width="2.109375" style="188" customWidth="1"/>
    <col min="545" max="545" width="11.109375" style="188" customWidth="1"/>
    <col min="546" max="546" width="2.109375" style="188" customWidth="1"/>
    <col min="547" max="547" width="12.44140625" style="188" customWidth="1"/>
    <col min="548" max="766" width="8.88671875" style="188"/>
    <col min="767" max="767" width="51" style="188" customWidth="1"/>
    <col min="768" max="768" width="2.109375" style="188" customWidth="1"/>
    <col min="769" max="769" width="14.109375" style="188" customWidth="1"/>
    <col min="770" max="771" width="8.88671875" style="188" customWidth="1"/>
    <col min="772" max="772" width="2" style="188" customWidth="1"/>
    <col min="773" max="773" width="14.88671875" style="188" customWidth="1"/>
    <col min="774" max="774" width="2" style="188" customWidth="1"/>
    <col min="775" max="775" width="14.88671875" style="188" customWidth="1"/>
    <col min="776" max="776" width="2.109375" style="188" customWidth="1"/>
    <col min="777" max="777" width="14.88671875" style="188" customWidth="1"/>
    <col min="778" max="778" width="2.109375" style="188" customWidth="1"/>
    <col min="779" max="779" width="14.88671875" style="188" customWidth="1"/>
    <col min="780" max="781" width="3.88671875" style="188" customWidth="1"/>
    <col min="782" max="782" width="12.44140625" style="188" customWidth="1"/>
    <col min="783" max="783" width="2.109375" style="188" customWidth="1"/>
    <col min="784" max="784" width="12.5546875" style="188" customWidth="1"/>
    <col min="785" max="785" width="2.109375" style="188" customWidth="1"/>
    <col min="786" max="786" width="12.88671875" style="188" customWidth="1"/>
    <col min="787" max="787" width="2.109375" style="188" customWidth="1"/>
    <col min="788" max="788" width="12.88671875" style="188" customWidth="1"/>
    <col min="789" max="789" width="2" style="188" customWidth="1"/>
    <col min="790" max="790" width="11.88671875" style="188" customWidth="1"/>
    <col min="791" max="791" width="11.44140625" style="188" customWidth="1"/>
    <col min="792" max="792" width="1.88671875" style="188" customWidth="1"/>
    <col min="793" max="793" width="11.88671875" style="188" customWidth="1"/>
    <col min="794" max="794" width="2.109375" style="188" customWidth="1"/>
    <col min="795" max="795" width="11.44140625" style="188" customWidth="1"/>
    <col min="796" max="796" width="0.5546875" style="188" customWidth="1"/>
    <col min="797" max="797" width="2.109375" style="188" customWidth="1"/>
    <col min="798" max="798" width="10.5546875" style="188" customWidth="1"/>
    <col min="799" max="799" width="11.109375" style="188" customWidth="1"/>
    <col min="800" max="800" width="2.109375" style="188" customWidth="1"/>
    <col min="801" max="801" width="11.109375" style="188" customWidth="1"/>
    <col min="802" max="802" width="2.109375" style="188" customWidth="1"/>
    <col min="803" max="803" width="12.44140625" style="188" customWidth="1"/>
    <col min="804" max="1022" width="8.88671875" style="188"/>
    <col min="1023" max="1023" width="51" style="188" customWidth="1"/>
    <col min="1024" max="1024" width="2.109375" style="188" customWidth="1"/>
    <col min="1025" max="1025" width="14.109375" style="188" customWidth="1"/>
    <col min="1026" max="1027" width="8.88671875" style="188" customWidth="1"/>
    <col min="1028" max="1028" width="2" style="188" customWidth="1"/>
    <col min="1029" max="1029" width="14.88671875" style="188" customWidth="1"/>
    <col min="1030" max="1030" width="2" style="188" customWidth="1"/>
    <col min="1031" max="1031" width="14.88671875" style="188" customWidth="1"/>
    <col min="1032" max="1032" width="2.109375" style="188" customWidth="1"/>
    <col min="1033" max="1033" width="14.88671875" style="188" customWidth="1"/>
    <col min="1034" max="1034" width="2.109375" style="188" customWidth="1"/>
    <col min="1035" max="1035" width="14.88671875" style="188" customWidth="1"/>
    <col min="1036" max="1037" width="3.88671875" style="188" customWidth="1"/>
    <col min="1038" max="1038" width="12.44140625" style="188" customWidth="1"/>
    <col min="1039" max="1039" width="2.109375" style="188" customWidth="1"/>
    <col min="1040" max="1040" width="12.5546875" style="188" customWidth="1"/>
    <col min="1041" max="1041" width="2.109375" style="188" customWidth="1"/>
    <col min="1042" max="1042" width="12.88671875" style="188" customWidth="1"/>
    <col min="1043" max="1043" width="2.109375" style="188" customWidth="1"/>
    <col min="1044" max="1044" width="12.88671875" style="188" customWidth="1"/>
    <col min="1045" max="1045" width="2" style="188" customWidth="1"/>
    <col min="1046" max="1046" width="11.88671875" style="188" customWidth="1"/>
    <col min="1047" max="1047" width="11.44140625" style="188" customWidth="1"/>
    <col min="1048" max="1048" width="1.88671875" style="188" customWidth="1"/>
    <col min="1049" max="1049" width="11.88671875" style="188" customWidth="1"/>
    <col min="1050" max="1050" width="2.109375" style="188" customWidth="1"/>
    <col min="1051" max="1051" width="11.44140625" style="188" customWidth="1"/>
    <col min="1052" max="1052" width="0.5546875" style="188" customWidth="1"/>
    <col min="1053" max="1053" width="2.109375" style="188" customWidth="1"/>
    <col min="1054" max="1054" width="10.5546875" style="188" customWidth="1"/>
    <col min="1055" max="1055" width="11.109375" style="188" customWidth="1"/>
    <col min="1056" max="1056" width="2.109375" style="188" customWidth="1"/>
    <col min="1057" max="1057" width="11.109375" style="188" customWidth="1"/>
    <col min="1058" max="1058" width="2.109375" style="188" customWidth="1"/>
    <col min="1059" max="1059" width="12.44140625" style="188" customWidth="1"/>
    <col min="1060" max="1278" width="8.88671875" style="188"/>
    <col min="1279" max="1279" width="51" style="188" customWidth="1"/>
    <col min="1280" max="1280" width="2.109375" style="188" customWidth="1"/>
    <col min="1281" max="1281" width="14.109375" style="188" customWidth="1"/>
    <col min="1282" max="1283" width="8.88671875" style="188" customWidth="1"/>
    <col min="1284" max="1284" width="2" style="188" customWidth="1"/>
    <col min="1285" max="1285" width="14.88671875" style="188" customWidth="1"/>
    <col min="1286" max="1286" width="2" style="188" customWidth="1"/>
    <col min="1287" max="1287" width="14.88671875" style="188" customWidth="1"/>
    <col min="1288" max="1288" width="2.109375" style="188" customWidth="1"/>
    <col min="1289" max="1289" width="14.88671875" style="188" customWidth="1"/>
    <col min="1290" max="1290" width="2.109375" style="188" customWidth="1"/>
    <col min="1291" max="1291" width="14.88671875" style="188" customWidth="1"/>
    <col min="1292" max="1293" width="3.88671875" style="188" customWidth="1"/>
    <col min="1294" max="1294" width="12.44140625" style="188" customWidth="1"/>
    <col min="1295" max="1295" width="2.109375" style="188" customWidth="1"/>
    <col min="1296" max="1296" width="12.5546875" style="188" customWidth="1"/>
    <col min="1297" max="1297" width="2.109375" style="188" customWidth="1"/>
    <col min="1298" max="1298" width="12.88671875" style="188" customWidth="1"/>
    <col min="1299" max="1299" width="2.109375" style="188" customWidth="1"/>
    <col min="1300" max="1300" width="12.88671875" style="188" customWidth="1"/>
    <col min="1301" max="1301" width="2" style="188" customWidth="1"/>
    <col min="1302" max="1302" width="11.88671875" style="188" customWidth="1"/>
    <col min="1303" max="1303" width="11.44140625" style="188" customWidth="1"/>
    <col min="1304" max="1304" width="1.88671875" style="188" customWidth="1"/>
    <col min="1305" max="1305" width="11.88671875" style="188" customWidth="1"/>
    <col min="1306" max="1306" width="2.109375" style="188" customWidth="1"/>
    <col min="1307" max="1307" width="11.44140625" style="188" customWidth="1"/>
    <col min="1308" max="1308" width="0.5546875" style="188" customWidth="1"/>
    <col min="1309" max="1309" width="2.109375" style="188" customWidth="1"/>
    <col min="1310" max="1310" width="10.5546875" style="188" customWidth="1"/>
    <col min="1311" max="1311" width="11.109375" style="188" customWidth="1"/>
    <col min="1312" max="1312" width="2.109375" style="188" customWidth="1"/>
    <col min="1313" max="1313" width="11.109375" style="188" customWidth="1"/>
    <col min="1314" max="1314" width="2.109375" style="188" customWidth="1"/>
    <col min="1315" max="1315" width="12.44140625" style="188" customWidth="1"/>
    <col min="1316" max="1534" width="8.88671875" style="188"/>
    <col min="1535" max="1535" width="51" style="188" customWidth="1"/>
    <col min="1536" max="1536" width="2.109375" style="188" customWidth="1"/>
    <col min="1537" max="1537" width="14.109375" style="188" customWidth="1"/>
    <col min="1538" max="1539" width="8.88671875" style="188" customWidth="1"/>
    <col min="1540" max="1540" width="2" style="188" customWidth="1"/>
    <col min="1541" max="1541" width="14.88671875" style="188" customWidth="1"/>
    <col min="1542" max="1542" width="2" style="188" customWidth="1"/>
    <col min="1543" max="1543" width="14.88671875" style="188" customWidth="1"/>
    <col min="1544" max="1544" width="2.109375" style="188" customWidth="1"/>
    <col min="1545" max="1545" width="14.88671875" style="188" customWidth="1"/>
    <col min="1546" max="1546" width="2.109375" style="188" customWidth="1"/>
    <col min="1547" max="1547" width="14.88671875" style="188" customWidth="1"/>
    <col min="1548" max="1549" width="3.88671875" style="188" customWidth="1"/>
    <col min="1550" max="1550" width="12.44140625" style="188" customWidth="1"/>
    <col min="1551" max="1551" width="2.109375" style="188" customWidth="1"/>
    <col min="1552" max="1552" width="12.5546875" style="188" customWidth="1"/>
    <col min="1553" max="1553" width="2.109375" style="188" customWidth="1"/>
    <col min="1554" max="1554" width="12.88671875" style="188" customWidth="1"/>
    <col min="1555" max="1555" width="2.109375" style="188" customWidth="1"/>
    <col min="1556" max="1556" width="12.88671875" style="188" customWidth="1"/>
    <col min="1557" max="1557" width="2" style="188" customWidth="1"/>
    <col min="1558" max="1558" width="11.88671875" style="188" customWidth="1"/>
    <col min="1559" max="1559" width="11.44140625" style="188" customWidth="1"/>
    <col min="1560" max="1560" width="1.88671875" style="188" customWidth="1"/>
    <col min="1561" max="1561" width="11.88671875" style="188" customWidth="1"/>
    <col min="1562" max="1562" width="2.109375" style="188" customWidth="1"/>
    <col min="1563" max="1563" width="11.44140625" style="188" customWidth="1"/>
    <col min="1564" max="1564" width="0.5546875" style="188" customWidth="1"/>
    <col min="1565" max="1565" width="2.109375" style="188" customWidth="1"/>
    <col min="1566" max="1566" width="10.5546875" style="188" customWidth="1"/>
    <col min="1567" max="1567" width="11.109375" style="188" customWidth="1"/>
    <col min="1568" max="1568" width="2.109375" style="188" customWidth="1"/>
    <col min="1569" max="1569" width="11.109375" style="188" customWidth="1"/>
    <col min="1570" max="1570" width="2.109375" style="188" customWidth="1"/>
    <col min="1571" max="1571" width="12.44140625" style="188" customWidth="1"/>
    <col min="1572" max="1790" width="8.88671875" style="188"/>
    <col min="1791" max="1791" width="51" style="188" customWidth="1"/>
    <col min="1792" max="1792" width="2.109375" style="188" customWidth="1"/>
    <col min="1793" max="1793" width="14.109375" style="188" customWidth="1"/>
    <col min="1794" max="1795" width="8.88671875" style="188" customWidth="1"/>
    <col min="1796" max="1796" width="2" style="188" customWidth="1"/>
    <col min="1797" max="1797" width="14.88671875" style="188" customWidth="1"/>
    <col min="1798" max="1798" width="2" style="188" customWidth="1"/>
    <col min="1799" max="1799" width="14.88671875" style="188" customWidth="1"/>
    <col min="1800" max="1800" width="2.109375" style="188" customWidth="1"/>
    <col min="1801" max="1801" width="14.88671875" style="188" customWidth="1"/>
    <col min="1802" max="1802" width="2.109375" style="188" customWidth="1"/>
    <col min="1803" max="1803" width="14.88671875" style="188" customWidth="1"/>
    <col min="1804" max="1805" width="3.88671875" style="188" customWidth="1"/>
    <col min="1806" max="1806" width="12.44140625" style="188" customWidth="1"/>
    <col min="1807" max="1807" width="2.109375" style="188" customWidth="1"/>
    <col min="1808" max="1808" width="12.5546875" style="188" customWidth="1"/>
    <col min="1809" max="1809" width="2.109375" style="188" customWidth="1"/>
    <col min="1810" max="1810" width="12.88671875" style="188" customWidth="1"/>
    <col min="1811" max="1811" width="2.109375" style="188" customWidth="1"/>
    <col min="1812" max="1812" width="12.88671875" style="188" customWidth="1"/>
    <col min="1813" max="1813" width="2" style="188" customWidth="1"/>
    <col min="1814" max="1814" width="11.88671875" style="188" customWidth="1"/>
    <col min="1815" max="1815" width="11.44140625" style="188" customWidth="1"/>
    <col min="1816" max="1816" width="1.88671875" style="188" customWidth="1"/>
    <col min="1817" max="1817" width="11.88671875" style="188" customWidth="1"/>
    <col min="1818" max="1818" width="2.109375" style="188" customWidth="1"/>
    <col min="1819" max="1819" width="11.44140625" style="188" customWidth="1"/>
    <col min="1820" max="1820" width="0.5546875" style="188" customWidth="1"/>
    <col min="1821" max="1821" width="2.109375" style="188" customWidth="1"/>
    <col min="1822" max="1822" width="10.5546875" style="188" customWidth="1"/>
    <col min="1823" max="1823" width="11.109375" style="188" customWidth="1"/>
    <col min="1824" max="1824" width="2.109375" style="188" customWidth="1"/>
    <col min="1825" max="1825" width="11.109375" style="188" customWidth="1"/>
    <col min="1826" max="1826" width="2.109375" style="188" customWidth="1"/>
    <col min="1827" max="1827" width="12.44140625" style="188" customWidth="1"/>
    <col min="1828" max="2046" width="8.88671875" style="188"/>
    <col min="2047" max="2047" width="51" style="188" customWidth="1"/>
    <col min="2048" max="2048" width="2.109375" style="188" customWidth="1"/>
    <col min="2049" max="2049" width="14.109375" style="188" customWidth="1"/>
    <col min="2050" max="2051" width="8.88671875" style="188" customWidth="1"/>
    <col min="2052" max="2052" width="2" style="188" customWidth="1"/>
    <col min="2053" max="2053" width="14.88671875" style="188" customWidth="1"/>
    <col min="2054" max="2054" width="2" style="188" customWidth="1"/>
    <col min="2055" max="2055" width="14.88671875" style="188" customWidth="1"/>
    <col min="2056" max="2056" width="2.109375" style="188" customWidth="1"/>
    <col min="2057" max="2057" width="14.88671875" style="188" customWidth="1"/>
    <col min="2058" max="2058" width="2.109375" style="188" customWidth="1"/>
    <col min="2059" max="2059" width="14.88671875" style="188" customWidth="1"/>
    <col min="2060" max="2061" width="3.88671875" style="188" customWidth="1"/>
    <col min="2062" max="2062" width="12.44140625" style="188" customWidth="1"/>
    <col min="2063" max="2063" width="2.109375" style="188" customWidth="1"/>
    <col min="2064" max="2064" width="12.5546875" style="188" customWidth="1"/>
    <col min="2065" max="2065" width="2.109375" style="188" customWidth="1"/>
    <col min="2066" max="2066" width="12.88671875" style="188" customWidth="1"/>
    <col min="2067" max="2067" width="2.109375" style="188" customWidth="1"/>
    <col min="2068" max="2068" width="12.88671875" style="188" customWidth="1"/>
    <col min="2069" max="2069" width="2" style="188" customWidth="1"/>
    <col min="2070" max="2070" width="11.88671875" style="188" customWidth="1"/>
    <col min="2071" max="2071" width="11.44140625" style="188" customWidth="1"/>
    <col min="2072" max="2072" width="1.88671875" style="188" customWidth="1"/>
    <col min="2073" max="2073" width="11.88671875" style="188" customWidth="1"/>
    <col min="2074" max="2074" width="2.109375" style="188" customWidth="1"/>
    <col min="2075" max="2075" width="11.44140625" style="188" customWidth="1"/>
    <col min="2076" max="2076" width="0.5546875" style="188" customWidth="1"/>
    <col min="2077" max="2077" width="2.109375" style="188" customWidth="1"/>
    <col min="2078" max="2078" width="10.5546875" style="188" customWidth="1"/>
    <col min="2079" max="2079" width="11.109375" style="188" customWidth="1"/>
    <col min="2080" max="2080" width="2.109375" style="188" customWidth="1"/>
    <col min="2081" max="2081" width="11.109375" style="188" customWidth="1"/>
    <col min="2082" max="2082" width="2.109375" style="188" customWidth="1"/>
    <col min="2083" max="2083" width="12.44140625" style="188" customWidth="1"/>
    <col min="2084" max="2302" width="8.88671875" style="188"/>
    <col min="2303" max="2303" width="51" style="188" customWidth="1"/>
    <col min="2304" max="2304" width="2.109375" style="188" customWidth="1"/>
    <col min="2305" max="2305" width="14.109375" style="188" customWidth="1"/>
    <col min="2306" max="2307" width="8.88671875" style="188" customWidth="1"/>
    <col min="2308" max="2308" width="2" style="188" customWidth="1"/>
    <col min="2309" max="2309" width="14.88671875" style="188" customWidth="1"/>
    <col min="2310" max="2310" width="2" style="188" customWidth="1"/>
    <col min="2311" max="2311" width="14.88671875" style="188" customWidth="1"/>
    <col min="2312" max="2312" width="2.109375" style="188" customWidth="1"/>
    <col min="2313" max="2313" width="14.88671875" style="188" customWidth="1"/>
    <col min="2314" max="2314" width="2.109375" style="188" customWidth="1"/>
    <col min="2315" max="2315" width="14.88671875" style="188" customWidth="1"/>
    <col min="2316" max="2317" width="3.88671875" style="188" customWidth="1"/>
    <col min="2318" max="2318" width="12.44140625" style="188" customWidth="1"/>
    <col min="2319" max="2319" width="2.109375" style="188" customWidth="1"/>
    <col min="2320" max="2320" width="12.5546875" style="188" customWidth="1"/>
    <col min="2321" max="2321" width="2.109375" style="188" customWidth="1"/>
    <col min="2322" max="2322" width="12.88671875" style="188" customWidth="1"/>
    <col min="2323" max="2323" width="2.109375" style="188" customWidth="1"/>
    <col min="2324" max="2324" width="12.88671875" style="188" customWidth="1"/>
    <col min="2325" max="2325" width="2" style="188" customWidth="1"/>
    <col min="2326" max="2326" width="11.88671875" style="188" customWidth="1"/>
    <col min="2327" max="2327" width="11.44140625" style="188" customWidth="1"/>
    <col min="2328" max="2328" width="1.88671875" style="188" customWidth="1"/>
    <col min="2329" max="2329" width="11.88671875" style="188" customWidth="1"/>
    <col min="2330" max="2330" width="2.109375" style="188" customWidth="1"/>
    <col min="2331" max="2331" width="11.44140625" style="188" customWidth="1"/>
    <col min="2332" max="2332" width="0.5546875" style="188" customWidth="1"/>
    <col min="2333" max="2333" width="2.109375" style="188" customWidth="1"/>
    <col min="2334" max="2334" width="10.5546875" style="188" customWidth="1"/>
    <col min="2335" max="2335" width="11.109375" style="188" customWidth="1"/>
    <col min="2336" max="2336" width="2.109375" style="188" customWidth="1"/>
    <col min="2337" max="2337" width="11.109375" style="188" customWidth="1"/>
    <col min="2338" max="2338" width="2.109375" style="188" customWidth="1"/>
    <col min="2339" max="2339" width="12.44140625" style="188" customWidth="1"/>
    <col min="2340" max="2558" width="8.88671875" style="188"/>
    <col min="2559" max="2559" width="51" style="188" customWidth="1"/>
    <col min="2560" max="2560" width="2.109375" style="188" customWidth="1"/>
    <col min="2561" max="2561" width="14.109375" style="188" customWidth="1"/>
    <col min="2562" max="2563" width="8.88671875" style="188" customWidth="1"/>
    <col min="2564" max="2564" width="2" style="188" customWidth="1"/>
    <col min="2565" max="2565" width="14.88671875" style="188" customWidth="1"/>
    <col min="2566" max="2566" width="2" style="188" customWidth="1"/>
    <col min="2567" max="2567" width="14.88671875" style="188" customWidth="1"/>
    <col min="2568" max="2568" width="2.109375" style="188" customWidth="1"/>
    <col min="2569" max="2569" width="14.88671875" style="188" customWidth="1"/>
    <col min="2570" max="2570" width="2.109375" style="188" customWidth="1"/>
    <col min="2571" max="2571" width="14.88671875" style="188" customWidth="1"/>
    <col min="2572" max="2573" width="3.88671875" style="188" customWidth="1"/>
    <col min="2574" max="2574" width="12.44140625" style="188" customWidth="1"/>
    <col min="2575" max="2575" width="2.109375" style="188" customWidth="1"/>
    <col min="2576" max="2576" width="12.5546875" style="188" customWidth="1"/>
    <col min="2577" max="2577" width="2.109375" style="188" customWidth="1"/>
    <col min="2578" max="2578" width="12.88671875" style="188" customWidth="1"/>
    <col min="2579" max="2579" width="2.109375" style="188" customWidth="1"/>
    <col min="2580" max="2580" width="12.88671875" style="188" customWidth="1"/>
    <col min="2581" max="2581" width="2" style="188" customWidth="1"/>
    <col min="2582" max="2582" width="11.88671875" style="188" customWidth="1"/>
    <col min="2583" max="2583" width="11.44140625" style="188" customWidth="1"/>
    <col min="2584" max="2584" width="1.88671875" style="188" customWidth="1"/>
    <col min="2585" max="2585" width="11.88671875" style="188" customWidth="1"/>
    <col min="2586" max="2586" width="2.109375" style="188" customWidth="1"/>
    <col min="2587" max="2587" width="11.44140625" style="188" customWidth="1"/>
    <col min="2588" max="2588" width="0.5546875" style="188" customWidth="1"/>
    <col min="2589" max="2589" width="2.109375" style="188" customWidth="1"/>
    <col min="2590" max="2590" width="10.5546875" style="188" customWidth="1"/>
    <col min="2591" max="2591" width="11.109375" style="188" customWidth="1"/>
    <col min="2592" max="2592" width="2.109375" style="188" customWidth="1"/>
    <col min="2593" max="2593" width="11.109375" style="188" customWidth="1"/>
    <col min="2594" max="2594" width="2.109375" style="188" customWidth="1"/>
    <col min="2595" max="2595" width="12.44140625" style="188" customWidth="1"/>
    <col min="2596" max="2814" width="8.88671875" style="188"/>
    <col min="2815" max="2815" width="51" style="188" customWidth="1"/>
    <col min="2816" max="2816" width="2.109375" style="188" customWidth="1"/>
    <col min="2817" max="2817" width="14.109375" style="188" customWidth="1"/>
    <col min="2818" max="2819" width="8.88671875" style="188" customWidth="1"/>
    <col min="2820" max="2820" width="2" style="188" customWidth="1"/>
    <col min="2821" max="2821" width="14.88671875" style="188" customWidth="1"/>
    <col min="2822" max="2822" width="2" style="188" customWidth="1"/>
    <col min="2823" max="2823" width="14.88671875" style="188" customWidth="1"/>
    <col min="2824" max="2824" width="2.109375" style="188" customWidth="1"/>
    <col min="2825" max="2825" width="14.88671875" style="188" customWidth="1"/>
    <col min="2826" max="2826" width="2.109375" style="188" customWidth="1"/>
    <col min="2827" max="2827" width="14.88671875" style="188" customWidth="1"/>
    <col min="2828" max="2829" width="3.88671875" style="188" customWidth="1"/>
    <col min="2830" max="2830" width="12.44140625" style="188" customWidth="1"/>
    <col min="2831" max="2831" width="2.109375" style="188" customWidth="1"/>
    <col min="2832" max="2832" width="12.5546875" style="188" customWidth="1"/>
    <col min="2833" max="2833" width="2.109375" style="188" customWidth="1"/>
    <col min="2834" max="2834" width="12.88671875" style="188" customWidth="1"/>
    <col min="2835" max="2835" width="2.109375" style="188" customWidth="1"/>
    <col min="2836" max="2836" width="12.88671875" style="188" customWidth="1"/>
    <col min="2837" max="2837" width="2" style="188" customWidth="1"/>
    <col min="2838" max="2838" width="11.88671875" style="188" customWidth="1"/>
    <col min="2839" max="2839" width="11.44140625" style="188" customWidth="1"/>
    <col min="2840" max="2840" width="1.88671875" style="188" customWidth="1"/>
    <col min="2841" max="2841" width="11.88671875" style="188" customWidth="1"/>
    <col min="2842" max="2842" width="2.109375" style="188" customWidth="1"/>
    <col min="2843" max="2843" width="11.44140625" style="188" customWidth="1"/>
    <col min="2844" max="2844" width="0.5546875" style="188" customWidth="1"/>
    <col min="2845" max="2845" width="2.109375" style="188" customWidth="1"/>
    <col min="2846" max="2846" width="10.5546875" style="188" customWidth="1"/>
    <col min="2847" max="2847" width="11.109375" style="188" customWidth="1"/>
    <col min="2848" max="2848" width="2.109375" style="188" customWidth="1"/>
    <col min="2849" max="2849" width="11.109375" style="188" customWidth="1"/>
    <col min="2850" max="2850" width="2.109375" style="188" customWidth="1"/>
    <col min="2851" max="2851" width="12.44140625" style="188" customWidth="1"/>
    <col min="2852" max="3070" width="8.88671875" style="188"/>
    <col min="3071" max="3071" width="51" style="188" customWidth="1"/>
    <col min="3072" max="3072" width="2.109375" style="188" customWidth="1"/>
    <col min="3073" max="3073" width="14.109375" style="188" customWidth="1"/>
    <col min="3074" max="3075" width="8.88671875" style="188" customWidth="1"/>
    <col min="3076" max="3076" width="2" style="188" customWidth="1"/>
    <col min="3077" max="3077" width="14.88671875" style="188" customWidth="1"/>
    <col min="3078" max="3078" width="2" style="188" customWidth="1"/>
    <col min="3079" max="3079" width="14.88671875" style="188" customWidth="1"/>
    <col min="3080" max="3080" width="2.109375" style="188" customWidth="1"/>
    <col min="3081" max="3081" width="14.88671875" style="188" customWidth="1"/>
    <col min="3082" max="3082" width="2.109375" style="188" customWidth="1"/>
    <col min="3083" max="3083" width="14.88671875" style="188" customWidth="1"/>
    <col min="3084" max="3085" width="3.88671875" style="188" customWidth="1"/>
    <col min="3086" max="3086" width="12.44140625" style="188" customWidth="1"/>
    <col min="3087" max="3087" width="2.109375" style="188" customWidth="1"/>
    <col min="3088" max="3088" width="12.5546875" style="188" customWidth="1"/>
    <col min="3089" max="3089" width="2.109375" style="188" customWidth="1"/>
    <col min="3090" max="3090" width="12.88671875" style="188" customWidth="1"/>
    <col min="3091" max="3091" width="2.109375" style="188" customWidth="1"/>
    <col min="3092" max="3092" width="12.88671875" style="188" customWidth="1"/>
    <col min="3093" max="3093" width="2" style="188" customWidth="1"/>
    <col min="3094" max="3094" width="11.88671875" style="188" customWidth="1"/>
    <col min="3095" max="3095" width="11.44140625" style="188" customWidth="1"/>
    <col min="3096" max="3096" width="1.88671875" style="188" customWidth="1"/>
    <col min="3097" max="3097" width="11.88671875" style="188" customWidth="1"/>
    <col min="3098" max="3098" width="2.109375" style="188" customWidth="1"/>
    <col min="3099" max="3099" width="11.44140625" style="188" customWidth="1"/>
    <col min="3100" max="3100" width="0.5546875" style="188" customWidth="1"/>
    <col min="3101" max="3101" width="2.109375" style="188" customWidth="1"/>
    <col min="3102" max="3102" width="10.5546875" style="188" customWidth="1"/>
    <col min="3103" max="3103" width="11.109375" style="188" customWidth="1"/>
    <col min="3104" max="3104" width="2.109375" style="188" customWidth="1"/>
    <col min="3105" max="3105" width="11.109375" style="188" customWidth="1"/>
    <col min="3106" max="3106" width="2.109375" style="188" customWidth="1"/>
    <col min="3107" max="3107" width="12.44140625" style="188" customWidth="1"/>
    <col min="3108" max="3326" width="8.88671875" style="188"/>
    <col min="3327" max="3327" width="51" style="188" customWidth="1"/>
    <col min="3328" max="3328" width="2.109375" style="188" customWidth="1"/>
    <col min="3329" max="3329" width="14.109375" style="188" customWidth="1"/>
    <col min="3330" max="3331" width="8.88671875" style="188" customWidth="1"/>
    <col min="3332" max="3332" width="2" style="188" customWidth="1"/>
    <col min="3333" max="3333" width="14.88671875" style="188" customWidth="1"/>
    <col min="3334" max="3334" width="2" style="188" customWidth="1"/>
    <col min="3335" max="3335" width="14.88671875" style="188" customWidth="1"/>
    <col min="3336" max="3336" width="2.109375" style="188" customWidth="1"/>
    <col min="3337" max="3337" width="14.88671875" style="188" customWidth="1"/>
    <col min="3338" max="3338" width="2.109375" style="188" customWidth="1"/>
    <col min="3339" max="3339" width="14.88671875" style="188" customWidth="1"/>
    <col min="3340" max="3341" width="3.88671875" style="188" customWidth="1"/>
    <col min="3342" max="3342" width="12.44140625" style="188" customWidth="1"/>
    <col min="3343" max="3343" width="2.109375" style="188" customWidth="1"/>
    <col min="3344" max="3344" width="12.5546875" style="188" customWidth="1"/>
    <col min="3345" max="3345" width="2.109375" style="188" customWidth="1"/>
    <col min="3346" max="3346" width="12.88671875" style="188" customWidth="1"/>
    <col min="3347" max="3347" width="2.109375" style="188" customWidth="1"/>
    <col min="3348" max="3348" width="12.88671875" style="188" customWidth="1"/>
    <col min="3349" max="3349" width="2" style="188" customWidth="1"/>
    <col min="3350" max="3350" width="11.88671875" style="188" customWidth="1"/>
    <col min="3351" max="3351" width="11.44140625" style="188" customWidth="1"/>
    <col min="3352" max="3352" width="1.88671875" style="188" customWidth="1"/>
    <col min="3353" max="3353" width="11.88671875" style="188" customWidth="1"/>
    <col min="3354" max="3354" width="2.109375" style="188" customWidth="1"/>
    <col min="3355" max="3355" width="11.44140625" style="188" customWidth="1"/>
    <col min="3356" max="3356" width="0.5546875" style="188" customWidth="1"/>
    <col min="3357" max="3357" width="2.109375" style="188" customWidth="1"/>
    <col min="3358" max="3358" width="10.5546875" style="188" customWidth="1"/>
    <col min="3359" max="3359" width="11.109375" style="188" customWidth="1"/>
    <col min="3360" max="3360" width="2.109375" style="188" customWidth="1"/>
    <col min="3361" max="3361" width="11.109375" style="188" customWidth="1"/>
    <col min="3362" max="3362" width="2.109375" style="188" customWidth="1"/>
    <col min="3363" max="3363" width="12.44140625" style="188" customWidth="1"/>
    <col min="3364" max="3582" width="8.88671875" style="188"/>
    <col min="3583" max="3583" width="51" style="188" customWidth="1"/>
    <col min="3584" max="3584" width="2.109375" style="188" customWidth="1"/>
    <col min="3585" max="3585" width="14.109375" style="188" customWidth="1"/>
    <col min="3586" max="3587" width="8.88671875" style="188" customWidth="1"/>
    <col min="3588" max="3588" width="2" style="188" customWidth="1"/>
    <col min="3589" max="3589" width="14.88671875" style="188" customWidth="1"/>
    <col min="3590" max="3590" width="2" style="188" customWidth="1"/>
    <col min="3591" max="3591" width="14.88671875" style="188" customWidth="1"/>
    <col min="3592" max="3592" width="2.109375" style="188" customWidth="1"/>
    <col min="3593" max="3593" width="14.88671875" style="188" customWidth="1"/>
    <col min="3594" max="3594" width="2.109375" style="188" customWidth="1"/>
    <col min="3595" max="3595" width="14.88671875" style="188" customWidth="1"/>
    <col min="3596" max="3597" width="3.88671875" style="188" customWidth="1"/>
    <col min="3598" max="3598" width="12.44140625" style="188" customWidth="1"/>
    <col min="3599" max="3599" width="2.109375" style="188" customWidth="1"/>
    <col min="3600" max="3600" width="12.5546875" style="188" customWidth="1"/>
    <col min="3601" max="3601" width="2.109375" style="188" customWidth="1"/>
    <col min="3602" max="3602" width="12.88671875" style="188" customWidth="1"/>
    <col min="3603" max="3603" width="2.109375" style="188" customWidth="1"/>
    <col min="3604" max="3604" width="12.88671875" style="188" customWidth="1"/>
    <col min="3605" max="3605" width="2" style="188" customWidth="1"/>
    <col min="3606" max="3606" width="11.88671875" style="188" customWidth="1"/>
    <col min="3607" max="3607" width="11.44140625" style="188" customWidth="1"/>
    <col min="3608" max="3608" width="1.88671875" style="188" customWidth="1"/>
    <col min="3609" max="3609" width="11.88671875" style="188" customWidth="1"/>
    <col min="3610" max="3610" width="2.109375" style="188" customWidth="1"/>
    <col min="3611" max="3611" width="11.44140625" style="188" customWidth="1"/>
    <col min="3612" max="3612" width="0.5546875" style="188" customWidth="1"/>
    <col min="3613" max="3613" width="2.109375" style="188" customWidth="1"/>
    <col min="3614" max="3614" width="10.5546875" style="188" customWidth="1"/>
    <col min="3615" max="3615" width="11.109375" style="188" customWidth="1"/>
    <col min="3616" max="3616" width="2.109375" style="188" customWidth="1"/>
    <col min="3617" max="3617" width="11.109375" style="188" customWidth="1"/>
    <col min="3618" max="3618" width="2.109375" style="188" customWidth="1"/>
    <col min="3619" max="3619" width="12.44140625" style="188" customWidth="1"/>
    <col min="3620" max="3838" width="8.88671875" style="188"/>
    <col min="3839" max="3839" width="51" style="188" customWidth="1"/>
    <col min="3840" max="3840" width="2.109375" style="188" customWidth="1"/>
    <col min="3841" max="3841" width="14.109375" style="188" customWidth="1"/>
    <col min="3842" max="3843" width="8.88671875" style="188" customWidth="1"/>
    <col min="3844" max="3844" width="2" style="188" customWidth="1"/>
    <col min="3845" max="3845" width="14.88671875" style="188" customWidth="1"/>
    <col min="3846" max="3846" width="2" style="188" customWidth="1"/>
    <col min="3847" max="3847" width="14.88671875" style="188" customWidth="1"/>
    <col min="3848" max="3848" width="2.109375" style="188" customWidth="1"/>
    <col min="3849" max="3849" width="14.88671875" style="188" customWidth="1"/>
    <col min="3850" max="3850" width="2.109375" style="188" customWidth="1"/>
    <col min="3851" max="3851" width="14.88671875" style="188" customWidth="1"/>
    <col min="3852" max="3853" width="3.88671875" style="188" customWidth="1"/>
    <col min="3854" max="3854" width="12.44140625" style="188" customWidth="1"/>
    <col min="3855" max="3855" width="2.109375" style="188" customWidth="1"/>
    <col min="3856" max="3856" width="12.5546875" style="188" customWidth="1"/>
    <col min="3857" max="3857" width="2.109375" style="188" customWidth="1"/>
    <col min="3858" max="3858" width="12.88671875" style="188" customWidth="1"/>
    <col min="3859" max="3859" width="2.109375" style="188" customWidth="1"/>
    <col min="3860" max="3860" width="12.88671875" style="188" customWidth="1"/>
    <col min="3861" max="3861" width="2" style="188" customWidth="1"/>
    <col min="3862" max="3862" width="11.88671875" style="188" customWidth="1"/>
    <col min="3863" max="3863" width="11.44140625" style="188" customWidth="1"/>
    <col min="3864" max="3864" width="1.88671875" style="188" customWidth="1"/>
    <col min="3865" max="3865" width="11.88671875" style="188" customWidth="1"/>
    <col min="3866" max="3866" width="2.109375" style="188" customWidth="1"/>
    <col min="3867" max="3867" width="11.44140625" style="188" customWidth="1"/>
    <col min="3868" max="3868" width="0.5546875" style="188" customWidth="1"/>
    <col min="3869" max="3869" width="2.109375" style="188" customWidth="1"/>
    <col min="3870" max="3870" width="10.5546875" style="188" customWidth="1"/>
    <col min="3871" max="3871" width="11.109375" style="188" customWidth="1"/>
    <col min="3872" max="3872" width="2.109375" style="188" customWidth="1"/>
    <col min="3873" max="3873" width="11.109375" style="188" customWidth="1"/>
    <col min="3874" max="3874" width="2.109375" style="188" customWidth="1"/>
    <col min="3875" max="3875" width="12.44140625" style="188" customWidth="1"/>
    <col min="3876" max="4094" width="8.88671875" style="188"/>
    <col min="4095" max="4095" width="51" style="188" customWidth="1"/>
    <col min="4096" max="4096" width="2.109375" style="188" customWidth="1"/>
    <col min="4097" max="4097" width="14.109375" style="188" customWidth="1"/>
    <col min="4098" max="4099" width="8.88671875" style="188" customWidth="1"/>
    <col min="4100" max="4100" width="2" style="188" customWidth="1"/>
    <col min="4101" max="4101" width="14.88671875" style="188" customWidth="1"/>
    <col min="4102" max="4102" width="2" style="188" customWidth="1"/>
    <col min="4103" max="4103" width="14.88671875" style="188" customWidth="1"/>
    <col min="4104" max="4104" width="2.109375" style="188" customWidth="1"/>
    <col min="4105" max="4105" width="14.88671875" style="188" customWidth="1"/>
    <col min="4106" max="4106" width="2.109375" style="188" customWidth="1"/>
    <col min="4107" max="4107" width="14.88671875" style="188" customWidth="1"/>
    <col min="4108" max="4109" width="3.88671875" style="188" customWidth="1"/>
    <col min="4110" max="4110" width="12.44140625" style="188" customWidth="1"/>
    <col min="4111" max="4111" width="2.109375" style="188" customWidth="1"/>
    <col min="4112" max="4112" width="12.5546875" style="188" customWidth="1"/>
    <col min="4113" max="4113" width="2.109375" style="188" customWidth="1"/>
    <col min="4114" max="4114" width="12.88671875" style="188" customWidth="1"/>
    <col min="4115" max="4115" width="2.109375" style="188" customWidth="1"/>
    <col min="4116" max="4116" width="12.88671875" style="188" customWidth="1"/>
    <col min="4117" max="4117" width="2" style="188" customWidth="1"/>
    <col min="4118" max="4118" width="11.88671875" style="188" customWidth="1"/>
    <col min="4119" max="4119" width="11.44140625" style="188" customWidth="1"/>
    <col min="4120" max="4120" width="1.88671875" style="188" customWidth="1"/>
    <col min="4121" max="4121" width="11.88671875" style="188" customWidth="1"/>
    <col min="4122" max="4122" width="2.109375" style="188" customWidth="1"/>
    <col min="4123" max="4123" width="11.44140625" style="188" customWidth="1"/>
    <col min="4124" max="4124" width="0.5546875" style="188" customWidth="1"/>
    <col min="4125" max="4125" width="2.109375" style="188" customWidth="1"/>
    <col min="4126" max="4126" width="10.5546875" style="188" customWidth="1"/>
    <col min="4127" max="4127" width="11.109375" style="188" customWidth="1"/>
    <col min="4128" max="4128" width="2.109375" style="188" customWidth="1"/>
    <col min="4129" max="4129" width="11.109375" style="188" customWidth="1"/>
    <col min="4130" max="4130" width="2.109375" style="188" customWidth="1"/>
    <col min="4131" max="4131" width="12.44140625" style="188" customWidth="1"/>
    <col min="4132" max="4350" width="8.88671875" style="188"/>
    <col min="4351" max="4351" width="51" style="188" customWidth="1"/>
    <col min="4352" max="4352" width="2.109375" style="188" customWidth="1"/>
    <col min="4353" max="4353" width="14.109375" style="188" customWidth="1"/>
    <col min="4354" max="4355" width="8.88671875" style="188" customWidth="1"/>
    <col min="4356" max="4356" width="2" style="188" customWidth="1"/>
    <col min="4357" max="4357" width="14.88671875" style="188" customWidth="1"/>
    <col min="4358" max="4358" width="2" style="188" customWidth="1"/>
    <col min="4359" max="4359" width="14.88671875" style="188" customWidth="1"/>
    <col min="4360" max="4360" width="2.109375" style="188" customWidth="1"/>
    <col min="4361" max="4361" width="14.88671875" style="188" customWidth="1"/>
    <col min="4362" max="4362" width="2.109375" style="188" customWidth="1"/>
    <col min="4363" max="4363" width="14.88671875" style="188" customWidth="1"/>
    <col min="4364" max="4365" width="3.88671875" style="188" customWidth="1"/>
    <col min="4366" max="4366" width="12.44140625" style="188" customWidth="1"/>
    <col min="4367" max="4367" width="2.109375" style="188" customWidth="1"/>
    <col min="4368" max="4368" width="12.5546875" style="188" customWidth="1"/>
    <col min="4369" max="4369" width="2.109375" style="188" customWidth="1"/>
    <col min="4370" max="4370" width="12.88671875" style="188" customWidth="1"/>
    <col min="4371" max="4371" width="2.109375" style="188" customWidth="1"/>
    <col min="4372" max="4372" width="12.88671875" style="188" customWidth="1"/>
    <col min="4373" max="4373" width="2" style="188" customWidth="1"/>
    <col min="4374" max="4374" width="11.88671875" style="188" customWidth="1"/>
    <col min="4375" max="4375" width="11.44140625" style="188" customWidth="1"/>
    <col min="4376" max="4376" width="1.88671875" style="188" customWidth="1"/>
    <col min="4377" max="4377" width="11.88671875" style="188" customWidth="1"/>
    <col min="4378" max="4378" width="2.109375" style="188" customWidth="1"/>
    <col min="4379" max="4379" width="11.44140625" style="188" customWidth="1"/>
    <col min="4380" max="4380" width="0.5546875" style="188" customWidth="1"/>
    <col min="4381" max="4381" width="2.109375" style="188" customWidth="1"/>
    <col min="4382" max="4382" width="10.5546875" style="188" customWidth="1"/>
    <col min="4383" max="4383" width="11.109375" style="188" customWidth="1"/>
    <col min="4384" max="4384" width="2.109375" style="188" customWidth="1"/>
    <col min="4385" max="4385" width="11.109375" style="188" customWidth="1"/>
    <col min="4386" max="4386" width="2.109375" style="188" customWidth="1"/>
    <col min="4387" max="4387" width="12.44140625" style="188" customWidth="1"/>
    <col min="4388" max="4606" width="8.88671875" style="188"/>
    <col min="4607" max="4607" width="51" style="188" customWidth="1"/>
    <col min="4608" max="4608" width="2.109375" style="188" customWidth="1"/>
    <col min="4609" max="4609" width="14.109375" style="188" customWidth="1"/>
    <col min="4610" max="4611" width="8.88671875" style="188" customWidth="1"/>
    <col min="4612" max="4612" width="2" style="188" customWidth="1"/>
    <col min="4613" max="4613" width="14.88671875" style="188" customWidth="1"/>
    <col min="4614" max="4614" width="2" style="188" customWidth="1"/>
    <col min="4615" max="4615" width="14.88671875" style="188" customWidth="1"/>
    <col min="4616" max="4616" width="2.109375" style="188" customWidth="1"/>
    <col min="4617" max="4617" width="14.88671875" style="188" customWidth="1"/>
    <col min="4618" max="4618" width="2.109375" style="188" customWidth="1"/>
    <col min="4619" max="4619" width="14.88671875" style="188" customWidth="1"/>
    <col min="4620" max="4621" width="3.88671875" style="188" customWidth="1"/>
    <col min="4622" max="4622" width="12.44140625" style="188" customWidth="1"/>
    <col min="4623" max="4623" width="2.109375" style="188" customWidth="1"/>
    <col min="4624" max="4624" width="12.5546875" style="188" customWidth="1"/>
    <col min="4625" max="4625" width="2.109375" style="188" customWidth="1"/>
    <col min="4626" max="4626" width="12.88671875" style="188" customWidth="1"/>
    <col min="4627" max="4627" width="2.109375" style="188" customWidth="1"/>
    <col min="4628" max="4628" width="12.88671875" style="188" customWidth="1"/>
    <col min="4629" max="4629" width="2" style="188" customWidth="1"/>
    <col min="4630" max="4630" width="11.88671875" style="188" customWidth="1"/>
    <col min="4631" max="4631" width="11.44140625" style="188" customWidth="1"/>
    <col min="4632" max="4632" width="1.88671875" style="188" customWidth="1"/>
    <col min="4633" max="4633" width="11.88671875" style="188" customWidth="1"/>
    <col min="4634" max="4634" width="2.109375" style="188" customWidth="1"/>
    <col min="4635" max="4635" width="11.44140625" style="188" customWidth="1"/>
    <col min="4636" max="4636" width="0.5546875" style="188" customWidth="1"/>
    <col min="4637" max="4637" width="2.109375" style="188" customWidth="1"/>
    <col min="4638" max="4638" width="10.5546875" style="188" customWidth="1"/>
    <col min="4639" max="4639" width="11.109375" style="188" customWidth="1"/>
    <col min="4640" max="4640" width="2.109375" style="188" customWidth="1"/>
    <col min="4641" max="4641" width="11.109375" style="188" customWidth="1"/>
    <col min="4642" max="4642" width="2.109375" style="188" customWidth="1"/>
    <col min="4643" max="4643" width="12.44140625" style="188" customWidth="1"/>
    <col min="4644" max="4862" width="8.88671875" style="188"/>
    <col min="4863" max="4863" width="51" style="188" customWidth="1"/>
    <col min="4864" max="4864" width="2.109375" style="188" customWidth="1"/>
    <col min="4865" max="4865" width="14.109375" style="188" customWidth="1"/>
    <col min="4866" max="4867" width="8.88671875" style="188" customWidth="1"/>
    <col min="4868" max="4868" width="2" style="188" customWidth="1"/>
    <col min="4869" max="4869" width="14.88671875" style="188" customWidth="1"/>
    <col min="4870" max="4870" width="2" style="188" customWidth="1"/>
    <col min="4871" max="4871" width="14.88671875" style="188" customWidth="1"/>
    <col min="4872" max="4872" width="2.109375" style="188" customWidth="1"/>
    <col min="4873" max="4873" width="14.88671875" style="188" customWidth="1"/>
    <col min="4874" max="4874" width="2.109375" style="188" customWidth="1"/>
    <col min="4875" max="4875" width="14.88671875" style="188" customWidth="1"/>
    <col min="4876" max="4877" width="3.88671875" style="188" customWidth="1"/>
    <col min="4878" max="4878" width="12.44140625" style="188" customWidth="1"/>
    <col min="4879" max="4879" width="2.109375" style="188" customWidth="1"/>
    <col min="4880" max="4880" width="12.5546875" style="188" customWidth="1"/>
    <col min="4881" max="4881" width="2.109375" style="188" customWidth="1"/>
    <col min="4882" max="4882" width="12.88671875" style="188" customWidth="1"/>
    <col min="4883" max="4883" width="2.109375" style="188" customWidth="1"/>
    <col min="4884" max="4884" width="12.88671875" style="188" customWidth="1"/>
    <col min="4885" max="4885" width="2" style="188" customWidth="1"/>
    <col min="4886" max="4886" width="11.88671875" style="188" customWidth="1"/>
    <col min="4887" max="4887" width="11.44140625" style="188" customWidth="1"/>
    <col min="4888" max="4888" width="1.88671875" style="188" customWidth="1"/>
    <col min="4889" max="4889" width="11.88671875" style="188" customWidth="1"/>
    <col min="4890" max="4890" width="2.109375" style="188" customWidth="1"/>
    <col min="4891" max="4891" width="11.44140625" style="188" customWidth="1"/>
    <col min="4892" max="4892" width="0.5546875" style="188" customWidth="1"/>
    <col min="4893" max="4893" width="2.109375" style="188" customWidth="1"/>
    <col min="4894" max="4894" width="10.5546875" style="188" customWidth="1"/>
    <col min="4895" max="4895" width="11.109375" style="188" customWidth="1"/>
    <col min="4896" max="4896" width="2.109375" style="188" customWidth="1"/>
    <col min="4897" max="4897" width="11.109375" style="188" customWidth="1"/>
    <col min="4898" max="4898" width="2.109375" style="188" customWidth="1"/>
    <col min="4899" max="4899" width="12.44140625" style="188" customWidth="1"/>
    <col min="4900" max="5118" width="8.88671875" style="188"/>
    <col min="5119" max="5119" width="51" style="188" customWidth="1"/>
    <col min="5120" max="5120" width="2.109375" style="188" customWidth="1"/>
    <col min="5121" max="5121" width="14.109375" style="188" customWidth="1"/>
    <col min="5122" max="5123" width="8.88671875" style="188" customWidth="1"/>
    <col min="5124" max="5124" width="2" style="188" customWidth="1"/>
    <col min="5125" max="5125" width="14.88671875" style="188" customWidth="1"/>
    <col min="5126" max="5126" width="2" style="188" customWidth="1"/>
    <col min="5127" max="5127" width="14.88671875" style="188" customWidth="1"/>
    <col min="5128" max="5128" width="2.109375" style="188" customWidth="1"/>
    <col min="5129" max="5129" width="14.88671875" style="188" customWidth="1"/>
    <col min="5130" max="5130" width="2.109375" style="188" customWidth="1"/>
    <col min="5131" max="5131" width="14.88671875" style="188" customWidth="1"/>
    <col min="5132" max="5133" width="3.88671875" style="188" customWidth="1"/>
    <col min="5134" max="5134" width="12.44140625" style="188" customWidth="1"/>
    <col min="5135" max="5135" width="2.109375" style="188" customWidth="1"/>
    <col min="5136" max="5136" width="12.5546875" style="188" customWidth="1"/>
    <col min="5137" max="5137" width="2.109375" style="188" customWidth="1"/>
    <col min="5138" max="5138" width="12.88671875" style="188" customWidth="1"/>
    <col min="5139" max="5139" width="2.109375" style="188" customWidth="1"/>
    <col min="5140" max="5140" width="12.88671875" style="188" customWidth="1"/>
    <col min="5141" max="5141" width="2" style="188" customWidth="1"/>
    <col min="5142" max="5142" width="11.88671875" style="188" customWidth="1"/>
    <col min="5143" max="5143" width="11.44140625" style="188" customWidth="1"/>
    <col min="5144" max="5144" width="1.88671875" style="188" customWidth="1"/>
    <col min="5145" max="5145" width="11.88671875" style="188" customWidth="1"/>
    <col min="5146" max="5146" width="2.109375" style="188" customWidth="1"/>
    <col min="5147" max="5147" width="11.44140625" style="188" customWidth="1"/>
    <col min="5148" max="5148" width="0.5546875" style="188" customWidth="1"/>
    <col min="5149" max="5149" width="2.109375" style="188" customWidth="1"/>
    <col min="5150" max="5150" width="10.5546875" style="188" customWidth="1"/>
    <col min="5151" max="5151" width="11.109375" style="188" customWidth="1"/>
    <col min="5152" max="5152" width="2.109375" style="188" customWidth="1"/>
    <col min="5153" max="5153" width="11.109375" style="188" customWidth="1"/>
    <col min="5154" max="5154" width="2.109375" style="188" customWidth="1"/>
    <col min="5155" max="5155" width="12.44140625" style="188" customWidth="1"/>
    <col min="5156" max="5374" width="8.88671875" style="188"/>
    <col min="5375" max="5375" width="51" style="188" customWidth="1"/>
    <col min="5376" max="5376" width="2.109375" style="188" customWidth="1"/>
    <col min="5377" max="5377" width="14.109375" style="188" customWidth="1"/>
    <col min="5378" max="5379" width="8.88671875" style="188" customWidth="1"/>
    <col min="5380" max="5380" width="2" style="188" customWidth="1"/>
    <col min="5381" max="5381" width="14.88671875" style="188" customWidth="1"/>
    <col min="5382" max="5382" width="2" style="188" customWidth="1"/>
    <col min="5383" max="5383" width="14.88671875" style="188" customWidth="1"/>
    <col min="5384" max="5384" width="2.109375" style="188" customWidth="1"/>
    <col min="5385" max="5385" width="14.88671875" style="188" customWidth="1"/>
    <col min="5386" max="5386" width="2.109375" style="188" customWidth="1"/>
    <col min="5387" max="5387" width="14.88671875" style="188" customWidth="1"/>
    <col min="5388" max="5389" width="3.88671875" style="188" customWidth="1"/>
    <col min="5390" max="5390" width="12.44140625" style="188" customWidth="1"/>
    <col min="5391" max="5391" width="2.109375" style="188" customWidth="1"/>
    <col min="5392" max="5392" width="12.5546875" style="188" customWidth="1"/>
    <col min="5393" max="5393" width="2.109375" style="188" customWidth="1"/>
    <col min="5394" max="5394" width="12.88671875" style="188" customWidth="1"/>
    <col min="5395" max="5395" width="2.109375" style="188" customWidth="1"/>
    <col min="5396" max="5396" width="12.88671875" style="188" customWidth="1"/>
    <col min="5397" max="5397" width="2" style="188" customWidth="1"/>
    <col min="5398" max="5398" width="11.88671875" style="188" customWidth="1"/>
    <col min="5399" max="5399" width="11.44140625" style="188" customWidth="1"/>
    <col min="5400" max="5400" width="1.88671875" style="188" customWidth="1"/>
    <col min="5401" max="5401" width="11.88671875" style="188" customWidth="1"/>
    <col min="5402" max="5402" width="2.109375" style="188" customWidth="1"/>
    <col min="5403" max="5403" width="11.44140625" style="188" customWidth="1"/>
    <col min="5404" max="5404" width="0.5546875" style="188" customWidth="1"/>
    <col min="5405" max="5405" width="2.109375" style="188" customWidth="1"/>
    <col min="5406" max="5406" width="10.5546875" style="188" customWidth="1"/>
    <col min="5407" max="5407" width="11.109375" style="188" customWidth="1"/>
    <col min="5408" max="5408" width="2.109375" style="188" customWidth="1"/>
    <col min="5409" max="5409" width="11.109375" style="188" customWidth="1"/>
    <col min="5410" max="5410" width="2.109375" style="188" customWidth="1"/>
    <col min="5411" max="5411" width="12.44140625" style="188" customWidth="1"/>
    <col min="5412" max="5630" width="8.88671875" style="188"/>
    <col min="5631" max="5631" width="51" style="188" customWidth="1"/>
    <col min="5632" max="5632" width="2.109375" style="188" customWidth="1"/>
    <col min="5633" max="5633" width="14.109375" style="188" customWidth="1"/>
    <col min="5634" max="5635" width="8.88671875" style="188" customWidth="1"/>
    <col min="5636" max="5636" width="2" style="188" customWidth="1"/>
    <col min="5637" max="5637" width="14.88671875" style="188" customWidth="1"/>
    <col min="5638" max="5638" width="2" style="188" customWidth="1"/>
    <col min="5639" max="5639" width="14.88671875" style="188" customWidth="1"/>
    <col min="5640" max="5640" width="2.109375" style="188" customWidth="1"/>
    <col min="5641" max="5641" width="14.88671875" style="188" customWidth="1"/>
    <col min="5642" max="5642" width="2.109375" style="188" customWidth="1"/>
    <col min="5643" max="5643" width="14.88671875" style="188" customWidth="1"/>
    <col min="5644" max="5645" width="3.88671875" style="188" customWidth="1"/>
    <col min="5646" max="5646" width="12.44140625" style="188" customWidth="1"/>
    <col min="5647" max="5647" width="2.109375" style="188" customWidth="1"/>
    <col min="5648" max="5648" width="12.5546875" style="188" customWidth="1"/>
    <col min="5649" max="5649" width="2.109375" style="188" customWidth="1"/>
    <col min="5650" max="5650" width="12.88671875" style="188" customWidth="1"/>
    <col min="5651" max="5651" width="2.109375" style="188" customWidth="1"/>
    <col min="5652" max="5652" width="12.88671875" style="188" customWidth="1"/>
    <col min="5653" max="5653" width="2" style="188" customWidth="1"/>
    <col min="5654" max="5654" width="11.88671875" style="188" customWidth="1"/>
    <col min="5655" max="5655" width="11.44140625" style="188" customWidth="1"/>
    <col min="5656" max="5656" width="1.88671875" style="188" customWidth="1"/>
    <col min="5657" max="5657" width="11.88671875" style="188" customWidth="1"/>
    <col min="5658" max="5658" width="2.109375" style="188" customWidth="1"/>
    <col min="5659" max="5659" width="11.44140625" style="188" customWidth="1"/>
    <col min="5660" max="5660" width="0.5546875" style="188" customWidth="1"/>
    <col min="5661" max="5661" width="2.109375" style="188" customWidth="1"/>
    <col min="5662" max="5662" width="10.5546875" style="188" customWidth="1"/>
    <col min="5663" max="5663" width="11.109375" style="188" customWidth="1"/>
    <col min="5664" max="5664" width="2.109375" style="188" customWidth="1"/>
    <col min="5665" max="5665" width="11.109375" style="188" customWidth="1"/>
    <col min="5666" max="5666" width="2.109375" style="188" customWidth="1"/>
    <col min="5667" max="5667" width="12.44140625" style="188" customWidth="1"/>
    <col min="5668" max="5886" width="8.88671875" style="188"/>
    <col min="5887" max="5887" width="51" style="188" customWidth="1"/>
    <col min="5888" max="5888" width="2.109375" style="188" customWidth="1"/>
    <col min="5889" max="5889" width="14.109375" style="188" customWidth="1"/>
    <col min="5890" max="5891" width="8.88671875" style="188" customWidth="1"/>
    <col min="5892" max="5892" width="2" style="188" customWidth="1"/>
    <col min="5893" max="5893" width="14.88671875" style="188" customWidth="1"/>
    <col min="5894" max="5894" width="2" style="188" customWidth="1"/>
    <col min="5895" max="5895" width="14.88671875" style="188" customWidth="1"/>
    <col min="5896" max="5896" width="2.109375" style="188" customWidth="1"/>
    <col min="5897" max="5897" width="14.88671875" style="188" customWidth="1"/>
    <col min="5898" max="5898" width="2.109375" style="188" customWidth="1"/>
    <col min="5899" max="5899" width="14.88671875" style="188" customWidth="1"/>
    <col min="5900" max="5901" width="3.88671875" style="188" customWidth="1"/>
    <col min="5902" max="5902" width="12.44140625" style="188" customWidth="1"/>
    <col min="5903" max="5903" width="2.109375" style="188" customWidth="1"/>
    <col min="5904" max="5904" width="12.5546875" style="188" customWidth="1"/>
    <col min="5905" max="5905" width="2.109375" style="188" customWidth="1"/>
    <col min="5906" max="5906" width="12.88671875" style="188" customWidth="1"/>
    <col min="5907" max="5907" width="2.109375" style="188" customWidth="1"/>
    <col min="5908" max="5908" width="12.88671875" style="188" customWidth="1"/>
    <col min="5909" max="5909" width="2" style="188" customWidth="1"/>
    <col min="5910" max="5910" width="11.88671875" style="188" customWidth="1"/>
    <col min="5911" max="5911" width="11.44140625" style="188" customWidth="1"/>
    <col min="5912" max="5912" width="1.88671875" style="188" customWidth="1"/>
    <col min="5913" max="5913" width="11.88671875" style="188" customWidth="1"/>
    <col min="5914" max="5914" width="2.109375" style="188" customWidth="1"/>
    <col min="5915" max="5915" width="11.44140625" style="188" customWidth="1"/>
    <col min="5916" max="5916" width="0.5546875" style="188" customWidth="1"/>
    <col min="5917" max="5917" width="2.109375" style="188" customWidth="1"/>
    <col min="5918" max="5918" width="10.5546875" style="188" customWidth="1"/>
    <col min="5919" max="5919" width="11.109375" style="188" customWidth="1"/>
    <col min="5920" max="5920" width="2.109375" style="188" customWidth="1"/>
    <col min="5921" max="5921" width="11.109375" style="188" customWidth="1"/>
    <col min="5922" max="5922" width="2.109375" style="188" customWidth="1"/>
    <col min="5923" max="5923" width="12.44140625" style="188" customWidth="1"/>
    <col min="5924" max="6142" width="8.88671875" style="188"/>
    <col min="6143" max="6143" width="51" style="188" customWidth="1"/>
    <col min="6144" max="6144" width="2.109375" style="188" customWidth="1"/>
    <col min="6145" max="6145" width="14.109375" style="188" customWidth="1"/>
    <col min="6146" max="6147" width="8.88671875" style="188" customWidth="1"/>
    <col min="6148" max="6148" width="2" style="188" customWidth="1"/>
    <col min="6149" max="6149" width="14.88671875" style="188" customWidth="1"/>
    <col min="6150" max="6150" width="2" style="188" customWidth="1"/>
    <col min="6151" max="6151" width="14.88671875" style="188" customWidth="1"/>
    <col min="6152" max="6152" width="2.109375" style="188" customWidth="1"/>
    <col min="6153" max="6153" width="14.88671875" style="188" customWidth="1"/>
    <col min="6154" max="6154" width="2.109375" style="188" customWidth="1"/>
    <col min="6155" max="6155" width="14.88671875" style="188" customWidth="1"/>
    <col min="6156" max="6157" width="3.88671875" style="188" customWidth="1"/>
    <col min="6158" max="6158" width="12.44140625" style="188" customWidth="1"/>
    <col min="6159" max="6159" width="2.109375" style="188" customWidth="1"/>
    <col min="6160" max="6160" width="12.5546875" style="188" customWidth="1"/>
    <col min="6161" max="6161" width="2.109375" style="188" customWidth="1"/>
    <col min="6162" max="6162" width="12.88671875" style="188" customWidth="1"/>
    <col min="6163" max="6163" width="2.109375" style="188" customWidth="1"/>
    <col min="6164" max="6164" width="12.88671875" style="188" customWidth="1"/>
    <col min="6165" max="6165" width="2" style="188" customWidth="1"/>
    <col min="6166" max="6166" width="11.88671875" style="188" customWidth="1"/>
    <col min="6167" max="6167" width="11.44140625" style="188" customWidth="1"/>
    <col min="6168" max="6168" width="1.88671875" style="188" customWidth="1"/>
    <col min="6169" max="6169" width="11.88671875" style="188" customWidth="1"/>
    <col min="6170" max="6170" width="2.109375" style="188" customWidth="1"/>
    <col min="6171" max="6171" width="11.44140625" style="188" customWidth="1"/>
    <col min="6172" max="6172" width="0.5546875" style="188" customWidth="1"/>
    <col min="6173" max="6173" width="2.109375" style="188" customWidth="1"/>
    <col min="6174" max="6174" width="10.5546875" style="188" customWidth="1"/>
    <col min="6175" max="6175" width="11.109375" style="188" customWidth="1"/>
    <col min="6176" max="6176" width="2.109375" style="188" customWidth="1"/>
    <col min="6177" max="6177" width="11.109375" style="188" customWidth="1"/>
    <col min="6178" max="6178" width="2.109375" style="188" customWidth="1"/>
    <col min="6179" max="6179" width="12.44140625" style="188" customWidth="1"/>
    <col min="6180" max="6398" width="8.88671875" style="188"/>
    <col min="6399" max="6399" width="51" style="188" customWidth="1"/>
    <col min="6400" max="6400" width="2.109375" style="188" customWidth="1"/>
    <col min="6401" max="6401" width="14.109375" style="188" customWidth="1"/>
    <col min="6402" max="6403" width="8.88671875" style="188" customWidth="1"/>
    <col min="6404" max="6404" width="2" style="188" customWidth="1"/>
    <col min="6405" max="6405" width="14.88671875" style="188" customWidth="1"/>
    <col min="6406" max="6406" width="2" style="188" customWidth="1"/>
    <col min="6407" max="6407" width="14.88671875" style="188" customWidth="1"/>
    <col min="6408" max="6408" width="2.109375" style="188" customWidth="1"/>
    <col min="6409" max="6409" width="14.88671875" style="188" customWidth="1"/>
    <col min="6410" max="6410" width="2.109375" style="188" customWidth="1"/>
    <col min="6411" max="6411" width="14.88671875" style="188" customWidth="1"/>
    <col min="6412" max="6413" width="3.88671875" style="188" customWidth="1"/>
    <col min="6414" max="6414" width="12.44140625" style="188" customWidth="1"/>
    <col min="6415" max="6415" width="2.109375" style="188" customWidth="1"/>
    <col min="6416" max="6416" width="12.5546875" style="188" customWidth="1"/>
    <col min="6417" max="6417" width="2.109375" style="188" customWidth="1"/>
    <col min="6418" max="6418" width="12.88671875" style="188" customWidth="1"/>
    <col min="6419" max="6419" width="2.109375" style="188" customWidth="1"/>
    <col min="6420" max="6420" width="12.88671875" style="188" customWidth="1"/>
    <col min="6421" max="6421" width="2" style="188" customWidth="1"/>
    <col min="6422" max="6422" width="11.88671875" style="188" customWidth="1"/>
    <col min="6423" max="6423" width="11.44140625" style="188" customWidth="1"/>
    <col min="6424" max="6424" width="1.88671875" style="188" customWidth="1"/>
    <col min="6425" max="6425" width="11.88671875" style="188" customWidth="1"/>
    <col min="6426" max="6426" width="2.109375" style="188" customWidth="1"/>
    <col min="6427" max="6427" width="11.44140625" style="188" customWidth="1"/>
    <col min="6428" max="6428" width="0.5546875" style="188" customWidth="1"/>
    <col min="6429" max="6429" width="2.109375" style="188" customWidth="1"/>
    <col min="6430" max="6430" width="10.5546875" style="188" customWidth="1"/>
    <col min="6431" max="6431" width="11.109375" style="188" customWidth="1"/>
    <col min="6432" max="6432" width="2.109375" style="188" customWidth="1"/>
    <col min="6433" max="6433" width="11.109375" style="188" customWidth="1"/>
    <col min="6434" max="6434" width="2.109375" style="188" customWidth="1"/>
    <col min="6435" max="6435" width="12.44140625" style="188" customWidth="1"/>
    <col min="6436" max="6654" width="8.88671875" style="188"/>
    <col min="6655" max="6655" width="51" style="188" customWidth="1"/>
    <col min="6656" max="6656" width="2.109375" style="188" customWidth="1"/>
    <col min="6657" max="6657" width="14.109375" style="188" customWidth="1"/>
    <col min="6658" max="6659" width="8.88671875" style="188" customWidth="1"/>
    <col min="6660" max="6660" width="2" style="188" customWidth="1"/>
    <col min="6661" max="6661" width="14.88671875" style="188" customWidth="1"/>
    <col min="6662" max="6662" width="2" style="188" customWidth="1"/>
    <col min="6663" max="6663" width="14.88671875" style="188" customWidth="1"/>
    <col min="6664" max="6664" width="2.109375" style="188" customWidth="1"/>
    <col min="6665" max="6665" width="14.88671875" style="188" customWidth="1"/>
    <col min="6666" max="6666" width="2.109375" style="188" customWidth="1"/>
    <col min="6667" max="6667" width="14.88671875" style="188" customWidth="1"/>
    <col min="6668" max="6669" width="3.88671875" style="188" customWidth="1"/>
    <col min="6670" max="6670" width="12.44140625" style="188" customWidth="1"/>
    <col min="6671" max="6671" width="2.109375" style="188" customWidth="1"/>
    <col min="6672" max="6672" width="12.5546875" style="188" customWidth="1"/>
    <col min="6673" max="6673" width="2.109375" style="188" customWidth="1"/>
    <col min="6674" max="6674" width="12.88671875" style="188" customWidth="1"/>
    <col min="6675" max="6675" width="2.109375" style="188" customWidth="1"/>
    <col min="6676" max="6676" width="12.88671875" style="188" customWidth="1"/>
    <col min="6677" max="6677" width="2" style="188" customWidth="1"/>
    <col min="6678" max="6678" width="11.88671875" style="188" customWidth="1"/>
    <col min="6679" max="6679" width="11.44140625" style="188" customWidth="1"/>
    <col min="6680" max="6680" width="1.88671875" style="188" customWidth="1"/>
    <col min="6681" max="6681" width="11.88671875" style="188" customWidth="1"/>
    <col min="6682" max="6682" width="2.109375" style="188" customWidth="1"/>
    <col min="6683" max="6683" width="11.44140625" style="188" customWidth="1"/>
    <col min="6684" max="6684" width="0.5546875" style="188" customWidth="1"/>
    <col min="6685" max="6685" width="2.109375" style="188" customWidth="1"/>
    <col min="6686" max="6686" width="10.5546875" style="188" customWidth="1"/>
    <col min="6687" max="6687" width="11.109375" style="188" customWidth="1"/>
    <col min="6688" max="6688" width="2.109375" style="188" customWidth="1"/>
    <col min="6689" max="6689" width="11.109375" style="188" customWidth="1"/>
    <col min="6690" max="6690" width="2.109375" style="188" customWidth="1"/>
    <col min="6691" max="6691" width="12.44140625" style="188" customWidth="1"/>
    <col min="6692" max="6910" width="8.88671875" style="188"/>
    <col min="6911" max="6911" width="51" style="188" customWidth="1"/>
    <col min="6912" max="6912" width="2.109375" style="188" customWidth="1"/>
    <col min="6913" max="6913" width="14.109375" style="188" customWidth="1"/>
    <col min="6914" max="6915" width="8.88671875" style="188" customWidth="1"/>
    <col min="6916" max="6916" width="2" style="188" customWidth="1"/>
    <col min="6917" max="6917" width="14.88671875" style="188" customWidth="1"/>
    <col min="6918" max="6918" width="2" style="188" customWidth="1"/>
    <col min="6919" max="6919" width="14.88671875" style="188" customWidth="1"/>
    <col min="6920" max="6920" width="2.109375" style="188" customWidth="1"/>
    <col min="6921" max="6921" width="14.88671875" style="188" customWidth="1"/>
    <col min="6922" max="6922" width="2.109375" style="188" customWidth="1"/>
    <col min="6923" max="6923" width="14.88671875" style="188" customWidth="1"/>
    <col min="6924" max="6925" width="3.88671875" style="188" customWidth="1"/>
    <col min="6926" max="6926" width="12.44140625" style="188" customWidth="1"/>
    <col min="6927" max="6927" width="2.109375" style="188" customWidth="1"/>
    <col min="6928" max="6928" width="12.5546875" style="188" customWidth="1"/>
    <col min="6929" max="6929" width="2.109375" style="188" customWidth="1"/>
    <col min="6930" max="6930" width="12.88671875" style="188" customWidth="1"/>
    <col min="6931" max="6931" width="2.109375" style="188" customWidth="1"/>
    <col min="6932" max="6932" width="12.88671875" style="188" customWidth="1"/>
    <col min="6933" max="6933" width="2" style="188" customWidth="1"/>
    <col min="6934" max="6934" width="11.88671875" style="188" customWidth="1"/>
    <col min="6935" max="6935" width="11.44140625" style="188" customWidth="1"/>
    <col min="6936" max="6936" width="1.88671875" style="188" customWidth="1"/>
    <col min="6937" max="6937" width="11.88671875" style="188" customWidth="1"/>
    <col min="6938" max="6938" width="2.109375" style="188" customWidth="1"/>
    <col min="6939" max="6939" width="11.44140625" style="188" customWidth="1"/>
    <col min="6940" max="6940" width="0.5546875" style="188" customWidth="1"/>
    <col min="6941" max="6941" width="2.109375" style="188" customWidth="1"/>
    <col min="6942" max="6942" width="10.5546875" style="188" customWidth="1"/>
    <col min="6943" max="6943" width="11.109375" style="188" customWidth="1"/>
    <col min="6944" max="6944" width="2.109375" style="188" customWidth="1"/>
    <col min="6945" max="6945" width="11.109375" style="188" customWidth="1"/>
    <col min="6946" max="6946" width="2.109375" style="188" customWidth="1"/>
    <col min="6947" max="6947" width="12.44140625" style="188" customWidth="1"/>
    <col min="6948" max="7166" width="8.88671875" style="188"/>
    <col min="7167" max="7167" width="51" style="188" customWidth="1"/>
    <col min="7168" max="7168" width="2.109375" style="188" customWidth="1"/>
    <col min="7169" max="7169" width="14.109375" style="188" customWidth="1"/>
    <col min="7170" max="7171" width="8.88671875" style="188" customWidth="1"/>
    <col min="7172" max="7172" width="2" style="188" customWidth="1"/>
    <col min="7173" max="7173" width="14.88671875" style="188" customWidth="1"/>
    <col min="7174" max="7174" width="2" style="188" customWidth="1"/>
    <col min="7175" max="7175" width="14.88671875" style="188" customWidth="1"/>
    <col min="7176" max="7176" width="2.109375" style="188" customWidth="1"/>
    <col min="7177" max="7177" width="14.88671875" style="188" customWidth="1"/>
    <col min="7178" max="7178" width="2.109375" style="188" customWidth="1"/>
    <col min="7179" max="7179" width="14.88671875" style="188" customWidth="1"/>
    <col min="7180" max="7181" width="3.88671875" style="188" customWidth="1"/>
    <col min="7182" max="7182" width="12.44140625" style="188" customWidth="1"/>
    <col min="7183" max="7183" width="2.109375" style="188" customWidth="1"/>
    <col min="7184" max="7184" width="12.5546875" style="188" customWidth="1"/>
    <col min="7185" max="7185" width="2.109375" style="188" customWidth="1"/>
    <col min="7186" max="7186" width="12.88671875" style="188" customWidth="1"/>
    <col min="7187" max="7187" width="2.109375" style="188" customWidth="1"/>
    <col min="7188" max="7188" width="12.88671875" style="188" customWidth="1"/>
    <col min="7189" max="7189" width="2" style="188" customWidth="1"/>
    <col min="7190" max="7190" width="11.88671875" style="188" customWidth="1"/>
    <col min="7191" max="7191" width="11.44140625" style="188" customWidth="1"/>
    <col min="7192" max="7192" width="1.88671875" style="188" customWidth="1"/>
    <col min="7193" max="7193" width="11.88671875" style="188" customWidth="1"/>
    <col min="7194" max="7194" width="2.109375" style="188" customWidth="1"/>
    <col min="7195" max="7195" width="11.44140625" style="188" customWidth="1"/>
    <col min="7196" max="7196" width="0.5546875" style="188" customWidth="1"/>
    <col min="7197" max="7197" width="2.109375" style="188" customWidth="1"/>
    <col min="7198" max="7198" width="10.5546875" style="188" customWidth="1"/>
    <col min="7199" max="7199" width="11.109375" style="188" customWidth="1"/>
    <col min="7200" max="7200" width="2.109375" style="188" customWidth="1"/>
    <col min="7201" max="7201" width="11.109375" style="188" customWidth="1"/>
    <col min="7202" max="7202" width="2.109375" style="188" customWidth="1"/>
    <col min="7203" max="7203" width="12.44140625" style="188" customWidth="1"/>
    <col min="7204" max="7422" width="8.88671875" style="188"/>
    <col min="7423" max="7423" width="51" style="188" customWidth="1"/>
    <col min="7424" max="7424" width="2.109375" style="188" customWidth="1"/>
    <col min="7425" max="7425" width="14.109375" style="188" customWidth="1"/>
    <col min="7426" max="7427" width="8.88671875" style="188" customWidth="1"/>
    <col min="7428" max="7428" width="2" style="188" customWidth="1"/>
    <col min="7429" max="7429" width="14.88671875" style="188" customWidth="1"/>
    <col min="7430" max="7430" width="2" style="188" customWidth="1"/>
    <col min="7431" max="7431" width="14.88671875" style="188" customWidth="1"/>
    <col min="7432" max="7432" width="2.109375" style="188" customWidth="1"/>
    <col min="7433" max="7433" width="14.88671875" style="188" customWidth="1"/>
    <col min="7434" max="7434" width="2.109375" style="188" customWidth="1"/>
    <col min="7435" max="7435" width="14.88671875" style="188" customWidth="1"/>
    <col min="7436" max="7437" width="3.88671875" style="188" customWidth="1"/>
    <col min="7438" max="7438" width="12.44140625" style="188" customWidth="1"/>
    <col min="7439" max="7439" width="2.109375" style="188" customWidth="1"/>
    <col min="7440" max="7440" width="12.5546875" style="188" customWidth="1"/>
    <col min="7441" max="7441" width="2.109375" style="188" customWidth="1"/>
    <col min="7442" max="7442" width="12.88671875" style="188" customWidth="1"/>
    <col min="7443" max="7443" width="2.109375" style="188" customWidth="1"/>
    <col min="7444" max="7444" width="12.88671875" style="188" customWidth="1"/>
    <col min="7445" max="7445" width="2" style="188" customWidth="1"/>
    <col min="7446" max="7446" width="11.88671875" style="188" customWidth="1"/>
    <col min="7447" max="7447" width="11.44140625" style="188" customWidth="1"/>
    <col min="7448" max="7448" width="1.88671875" style="188" customWidth="1"/>
    <col min="7449" max="7449" width="11.88671875" style="188" customWidth="1"/>
    <col min="7450" max="7450" width="2.109375" style="188" customWidth="1"/>
    <col min="7451" max="7451" width="11.44140625" style="188" customWidth="1"/>
    <col min="7452" max="7452" width="0.5546875" style="188" customWidth="1"/>
    <col min="7453" max="7453" width="2.109375" style="188" customWidth="1"/>
    <col min="7454" max="7454" width="10.5546875" style="188" customWidth="1"/>
    <col min="7455" max="7455" width="11.109375" style="188" customWidth="1"/>
    <col min="7456" max="7456" width="2.109375" style="188" customWidth="1"/>
    <col min="7457" max="7457" width="11.109375" style="188" customWidth="1"/>
    <col min="7458" max="7458" width="2.109375" style="188" customWidth="1"/>
    <col min="7459" max="7459" width="12.44140625" style="188" customWidth="1"/>
    <col min="7460" max="7678" width="8.88671875" style="188"/>
    <col min="7679" max="7679" width="51" style="188" customWidth="1"/>
    <col min="7680" max="7680" width="2.109375" style="188" customWidth="1"/>
    <col min="7681" max="7681" width="14.109375" style="188" customWidth="1"/>
    <col min="7682" max="7683" width="8.88671875" style="188" customWidth="1"/>
    <col min="7684" max="7684" width="2" style="188" customWidth="1"/>
    <col min="7685" max="7685" width="14.88671875" style="188" customWidth="1"/>
    <col min="7686" max="7686" width="2" style="188" customWidth="1"/>
    <col min="7687" max="7687" width="14.88671875" style="188" customWidth="1"/>
    <col min="7688" max="7688" width="2.109375" style="188" customWidth="1"/>
    <col min="7689" max="7689" width="14.88671875" style="188" customWidth="1"/>
    <col min="7690" max="7690" width="2.109375" style="188" customWidth="1"/>
    <col min="7691" max="7691" width="14.88671875" style="188" customWidth="1"/>
    <col min="7692" max="7693" width="3.88671875" style="188" customWidth="1"/>
    <col min="7694" max="7694" width="12.44140625" style="188" customWidth="1"/>
    <col min="7695" max="7695" width="2.109375" style="188" customWidth="1"/>
    <col min="7696" max="7696" width="12.5546875" style="188" customWidth="1"/>
    <col min="7697" max="7697" width="2.109375" style="188" customWidth="1"/>
    <col min="7698" max="7698" width="12.88671875" style="188" customWidth="1"/>
    <col min="7699" max="7699" width="2.109375" style="188" customWidth="1"/>
    <col min="7700" max="7700" width="12.88671875" style="188" customWidth="1"/>
    <col min="7701" max="7701" width="2" style="188" customWidth="1"/>
    <col min="7702" max="7702" width="11.88671875" style="188" customWidth="1"/>
    <col min="7703" max="7703" width="11.44140625" style="188" customWidth="1"/>
    <col min="7704" max="7704" width="1.88671875" style="188" customWidth="1"/>
    <col min="7705" max="7705" width="11.88671875" style="188" customWidth="1"/>
    <col min="7706" max="7706" width="2.109375" style="188" customWidth="1"/>
    <col min="7707" max="7707" width="11.44140625" style="188" customWidth="1"/>
    <col min="7708" max="7708" width="0.5546875" style="188" customWidth="1"/>
    <col min="7709" max="7709" width="2.109375" style="188" customWidth="1"/>
    <col min="7710" max="7710" width="10.5546875" style="188" customWidth="1"/>
    <col min="7711" max="7711" width="11.109375" style="188" customWidth="1"/>
    <col min="7712" max="7712" width="2.109375" style="188" customWidth="1"/>
    <col min="7713" max="7713" width="11.109375" style="188" customWidth="1"/>
    <col min="7714" max="7714" width="2.109375" style="188" customWidth="1"/>
    <col min="7715" max="7715" width="12.44140625" style="188" customWidth="1"/>
    <col min="7716" max="7934" width="8.88671875" style="188"/>
    <col min="7935" max="7935" width="51" style="188" customWidth="1"/>
    <col min="7936" max="7936" width="2.109375" style="188" customWidth="1"/>
    <col min="7937" max="7937" width="14.109375" style="188" customWidth="1"/>
    <col min="7938" max="7939" width="8.88671875" style="188" customWidth="1"/>
    <col min="7940" max="7940" width="2" style="188" customWidth="1"/>
    <col min="7941" max="7941" width="14.88671875" style="188" customWidth="1"/>
    <col min="7942" max="7942" width="2" style="188" customWidth="1"/>
    <col min="7943" max="7943" width="14.88671875" style="188" customWidth="1"/>
    <col min="7944" max="7944" width="2.109375" style="188" customWidth="1"/>
    <col min="7945" max="7945" width="14.88671875" style="188" customWidth="1"/>
    <col min="7946" max="7946" width="2.109375" style="188" customWidth="1"/>
    <col min="7947" max="7947" width="14.88671875" style="188" customWidth="1"/>
    <col min="7948" max="7949" width="3.88671875" style="188" customWidth="1"/>
    <col min="7950" max="7950" width="12.44140625" style="188" customWidth="1"/>
    <col min="7951" max="7951" width="2.109375" style="188" customWidth="1"/>
    <col min="7952" max="7952" width="12.5546875" style="188" customWidth="1"/>
    <col min="7953" max="7953" width="2.109375" style="188" customWidth="1"/>
    <col min="7954" max="7954" width="12.88671875" style="188" customWidth="1"/>
    <col min="7955" max="7955" width="2.109375" style="188" customWidth="1"/>
    <col min="7956" max="7956" width="12.88671875" style="188" customWidth="1"/>
    <col min="7957" max="7957" width="2" style="188" customWidth="1"/>
    <col min="7958" max="7958" width="11.88671875" style="188" customWidth="1"/>
    <col min="7959" max="7959" width="11.44140625" style="188" customWidth="1"/>
    <col min="7960" max="7960" width="1.88671875" style="188" customWidth="1"/>
    <col min="7961" max="7961" width="11.88671875" style="188" customWidth="1"/>
    <col min="7962" max="7962" width="2.109375" style="188" customWidth="1"/>
    <col min="7963" max="7963" width="11.44140625" style="188" customWidth="1"/>
    <col min="7964" max="7964" width="0.5546875" style="188" customWidth="1"/>
    <col min="7965" max="7965" width="2.109375" style="188" customWidth="1"/>
    <col min="7966" max="7966" width="10.5546875" style="188" customWidth="1"/>
    <col min="7967" max="7967" width="11.109375" style="188" customWidth="1"/>
    <col min="7968" max="7968" width="2.109375" style="188" customWidth="1"/>
    <col min="7969" max="7969" width="11.109375" style="188" customWidth="1"/>
    <col min="7970" max="7970" width="2.109375" style="188" customWidth="1"/>
    <col min="7971" max="7971" width="12.44140625" style="188" customWidth="1"/>
    <col min="7972" max="8190" width="8.88671875" style="188"/>
    <col min="8191" max="8191" width="51" style="188" customWidth="1"/>
    <col min="8192" max="8192" width="2.109375" style="188" customWidth="1"/>
    <col min="8193" max="8193" width="14.109375" style="188" customWidth="1"/>
    <col min="8194" max="8195" width="8.88671875" style="188" customWidth="1"/>
    <col min="8196" max="8196" width="2" style="188" customWidth="1"/>
    <col min="8197" max="8197" width="14.88671875" style="188" customWidth="1"/>
    <col min="8198" max="8198" width="2" style="188" customWidth="1"/>
    <col min="8199" max="8199" width="14.88671875" style="188" customWidth="1"/>
    <col min="8200" max="8200" width="2.109375" style="188" customWidth="1"/>
    <col min="8201" max="8201" width="14.88671875" style="188" customWidth="1"/>
    <col min="8202" max="8202" width="2.109375" style="188" customWidth="1"/>
    <col min="8203" max="8203" width="14.88671875" style="188" customWidth="1"/>
    <col min="8204" max="8205" width="3.88671875" style="188" customWidth="1"/>
    <col min="8206" max="8206" width="12.44140625" style="188" customWidth="1"/>
    <col min="8207" max="8207" width="2.109375" style="188" customWidth="1"/>
    <col min="8208" max="8208" width="12.5546875" style="188" customWidth="1"/>
    <col min="8209" max="8209" width="2.109375" style="188" customWidth="1"/>
    <col min="8210" max="8210" width="12.88671875" style="188" customWidth="1"/>
    <col min="8211" max="8211" width="2.109375" style="188" customWidth="1"/>
    <col min="8212" max="8212" width="12.88671875" style="188" customWidth="1"/>
    <col min="8213" max="8213" width="2" style="188" customWidth="1"/>
    <col min="8214" max="8214" width="11.88671875" style="188" customWidth="1"/>
    <col min="8215" max="8215" width="11.44140625" style="188" customWidth="1"/>
    <col min="8216" max="8216" width="1.88671875" style="188" customWidth="1"/>
    <col min="8217" max="8217" width="11.88671875" style="188" customWidth="1"/>
    <col min="8218" max="8218" width="2.109375" style="188" customWidth="1"/>
    <col min="8219" max="8219" width="11.44140625" style="188" customWidth="1"/>
    <col min="8220" max="8220" width="0.5546875" style="188" customWidth="1"/>
    <col min="8221" max="8221" width="2.109375" style="188" customWidth="1"/>
    <col min="8222" max="8222" width="10.5546875" style="188" customWidth="1"/>
    <col min="8223" max="8223" width="11.109375" style="188" customWidth="1"/>
    <col min="8224" max="8224" width="2.109375" style="188" customWidth="1"/>
    <col min="8225" max="8225" width="11.109375" style="188" customWidth="1"/>
    <col min="8226" max="8226" width="2.109375" style="188" customWidth="1"/>
    <col min="8227" max="8227" width="12.44140625" style="188" customWidth="1"/>
    <col min="8228" max="8446" width="8.88671875" style="188"/>
    <col min="8447" max="8447" width="51" style="188" customWidth="1"/>
    <col min="8448" max="8448" width="2.109375" style="188" customWidth="1"/>
    <col min="8449" max="8449" width="14.109375" style="188" customWidth="1"/>
    <col min="8450" max="8451" width="8.88671875" style="188" customWidth="1"/>
    <col min="8452" max="8452" width="2" style="188" customWidth="1"/>
    <col min="8453" max="8453" width="14.88671875" style="188" customWidth="1"/>
    <col min="8454" max="8454" width="2" style="188" customWidth="1"/>
    <col min="8455" max="8455" width="14.88671875" style="188" customWidth="1"/>
    <col min="8456" max="8456" width="2.109375" style="188" customWidth="1"/>
    <col min="8457" max="8457" width="14.88671875" style="188" customWidth="1"/>
    <col min="8458" max="8458" width="2.109375" style="188" customWidth="1"/>
    <col min="8459" max="8459" width="14.88671875" style="188" customWidth="1"/>
    <col min="8460" max="8461" width="3.88671875" style="188" customWidth="1"/>
    <col min="8462" max="8462" width="12.44140625" style="188" customWidth="1"/>
    <col min="8463" max="8463" width="2.109375" style="188" customWidth="1"/>
    <col min="8464" max="8464" width="12.5546875" style="188" customWidth="1"/>
    <col min="8465" max="8465" width="2.109375" style="188" customWidth="1"/>
    <col min="8466" max="8466" width="12.88671875" style="188" customWidth="1"/>
    <col min="8467" max="8467" width="2.109375" style="188" customWidth="1"/>
    <col min="8468" max="8468" width="12.88671875" style="188" customWidth="1"/>
    <col min="8469" max="8469" width="2" style="188" customWidth="1"/>
    <col min="8470" max="8470" width="11.88671875" style="188" customWidth="1"/>
    <col min="8471" max="8471" width="11.44140625" style="188" customWidth="1"/>
    <col min="8472" max="8472" width="1.88671875" style="188" customWidth="1"/>
    <col min="8473" max="8473" width="11.88671875" style="188" customWidth="1"/>
    <col min="8474" max="8474" width="2.109375" style="188" customWidth="1"/>
    <col min="8475" max="8475" width="11.44140625" style="188" customWidth="1"/>
    <col min="8476" max="8476" width="0.5546875" style="188" customWidth="1"/>
    <col min="8477" max="8477" width="2.109375" style="188" customWidth="1"/>
    <col min="8478" max="8478" width="10.5546875" style="188" customWidth="1"/>
    <col min="8479" max="8479" width="11.109375" style="188" customWidth="1"/>
    <col min="8480" max="8480" width="2.109375" style="188" customWidth="1"/>
    <col min="8481" max="8481" width="11.109375" style="188" customWidth="1"/>
    <col min="8482" max="8482" width="2.109375" style="188" customWidth="1"/>
    <col min="8483" max="8483" width="12.44140625" style="188" customWidth="1"/>
    <col min="8484" max="8702" width="8.88671875" style="188"/>
    <col min="8703" max="8703" width="51" style="188" customWidth="1"/>
    <col min="8704" max="8704" width="2.109375" style="188" customWidth="1"/>
    <col min="8705" max="8705" width="14.109375" style="188" customWidth="1"/>
    <col min="8706" max="8707" width="8.88671875" style="188" customWidth="1"/>
    <col min="8708" max="8708" width="2" style="188" customWidth="1"/>
    <col min="8709" max="8709" width="14.88671875" style="188" customWidth="1"/>
    <col min="8710" max="8710" width="2" style="188" customWidth="1"/>
    <col min="8711" max="8711" width="14.88671875" style="188" customWidth="1"/>
    <col min="8712" max="8712" width="2.109375" style="188" customWidth="1"/>
    <col min="8713" max="8713" width="14.88671875" style="188" customWidth="1"/>
    <col min="8714" max="8714" width="2.109375" style="188" customWidth="1"/>
    <col min="8715" max="8715" width="14.88671875" style="188" customWidth="1"/>
    <col min="8716" max="8717" width="3.88671875" style="188" customWidth="1"/>
    <col min="8718" max="8718" width="12.44140625" style="188" customWidth="1"/>
    <col min="8719" max="8719" width="2.109375" style="188" customWidth="1"/>
    <col min="8720" max="8720" width="12.5546875" style="188" customWidth="1"/>
    <col min="8721" max="8721" width="2.109375" style="188" customWidth="1"/>
    <col min="8722" max="8722" width="12.88671875" style="188" customWidth="1"/>
    <col min="8723" max="8723" width="2.109375" style="188" customWidth="1"/>
    <col min="8724" max="8724" width="12.88671875" style="188" customWidth="1"/>
    <col min="8725" max="8725" width="2" style="188" customWidth="1"/>
    <col min="8726" max="8726" width="11.88671875" style="188" customWidth="1"/>
    <col min="8727" max="8727" width="11.44140625" style="188" customWidth="1"/>
    <col min="8728" max="8728" width="1.88671875" style="188" customWidth="1"/>
    <col min="8729" max="8729" width="11.88671875" style="188" customWidth="1"/>
    <col min="8730" max="8730" width="2.109375" style="188" customWidth="1"/>
    <col min="8731" max="8731" width="11.44140625" style="188" customWidth="1"/>
    <col min="8732" max="8732" width="0.5546875" style="188" customWidth="1"/>
    <col min="8733" max="8733" width="2.109375" style="188" customWidth="1"/>
    <col min="8734" max="8734" width="10.5546875" style="188" customWidth="1"/>
    <col min="8735" max="8735" width="11.109375" style="188" customWidth="1"/>
    <col min="8736" max="8736" width="2.109375" style="188" customWidth="1"/>
    <col min="8737" max="8737" width="11.109375" style="188" customWidth="1"/>
    <col min="8738" max="8738" width="2.109375" style="188" customWidth="1"/>
    <col min="8739" max="8739" width="12.44140625" style="188" customWidth="1"/>
    <col min="8740" max="8958" width="8.88671875" style="188"/>
    <col min="8959" max="8959" width="51" style="188" customWidth="1"/>
    <col min="8960" max="8960" width="2.109375" style="188" customWidth="1"/>
    <col min="8961" max="8961" width="14.109375" style="188" customWidth="1"/>
    <col min="8962" max="8963" width="8.88671875" style="188" customWidth="1"/>
    <col min="8964" max="8964" width="2" style="188" customWidth="1"/>
    <col min="8965" max="8965" width="14.88671875" style="188" customWidth="1"/>
    <col min="8966" max="8966" width="2" style="188" customWidth="1"/>
    <col min="8967" max="8967" width="14.88671875" style="188" customWidth="1"/>
    <col min="8968" max="8968" width="2.109375" style="188" customWidth="1"/>
    <col min="8969" max="8969" width="14.88671875" style="188" customWidth="1"/>
    <col min="8970" max="8970" width="2.109375" style="188" customWidth="1"/>
    <col min="8971" max="8971" width="14.88671875" style="188" customWidth="1"/>
    <col min="8972" max="8973" width="3.88671875" style="188" customWidth="1"/>
    <col min="8974" max="8974" width="12.44140625" style="188" customWidth="1"/>
    <col min="8975" max="8975" width="2.109375" style="188" customWidth="1"/>
    <col min="8976" max="8976" width="12.5546875" style="188" customWidth="1"/>
    <col min="8977" max="8977" width="2.109375" style="188" customWidth="1"/>
    <col min="8978" max="8978" width="12.88671875" style="188" customWidth="1"/>
    <col min="8979" max="8979" width="2.109375" style="188" customWidth="1"/>
    <col min="8980" max="8980" width="12.88671875" style="188" customWidth="1"/>
    <col min="8981" max="8981" width="2" style="188" customWidth="1"/>
    <col min="8982" max="8982" width="11.88671875" style="188" customWidth="1"/>
    <col min="8983" max="8983" width="11.44140625" style="188" customWidth="1"/>
    <col min="8984" max="8984" width="1.88671875" style="188" customWidth="1"/>
    <col min="8985" max="8985" width="11.88671875" style="188" customWidth="1"/>
    <col min="8986" max="8986" width="2.109375" style="188" customWidth="1"/>
    <col min="8987" max="8987" width="11.44140625" style="188" customWidth="1"/>
    <col min="8988" max="8988" width="0.5546875" style="188" customWidth="1"/>
    <col min="8989" max="8989" width="2.109375" style="188" customWidth="1"/>
    <col min="8990" max="8990" width="10.5546875" style="188" customWidth="1"/>
    <col min="8991" max="8991" width="11.109375" style="188" customWidth="1"/>
    <col min="8992" max="8992" width="2.109375" style="188" customWidth="1"/>
    <col min="8993" max="8993" width="11.109375" style="188" customWidth="1"/>
    <col min="8994" max="8994" width="2.109375" style="188" customWidth="1"/>
    <col min="8995" max="8995" width="12.44140625" style="188" customWidth="1"/>
    <col min="8996" max="9214" width="8.88671875" style="188"/>
    <col min="9215" max="9215" width="51" style="188" customWidth="1"/>
    <col min="9216" max="9216" width="2.109375" style="188" customWidth="1"/>
    <col min="9217" max="9217" width="14.109375" style="188" customWidth="1"/>
    <col min="9218" max="9219" width="8.88671875" style="188" customWidth="1"/>
    <col min="9220" max="9220" width="2" style="188" customWidth="1"/>
    <col min="9221" max="9221" width="14.88671875" style="188" customWidth="1"/>
    <col min="9222" max="9222" width="2" style="188" customWidth="1"/>
    <col min="9223" max="9223" width="14.88671875" style="188" customWidth="1"/>
    <col min="9224" max="9224" width="2.109375" style="188" customWidth="1"/>
    <col min="9225" max="9225" width="14.88671875" style="188" customWidth="1"/>
    <col min="9226" max="9226" width="2.109375" style="188" customWidth="1"/>
    <col min="9227" max="9227" width="14.88671875" style="188" customWidth="1"/>
    <col min="9228" max="9229" width="3.88671875" style="188" customWidth="1"/>
    <col min="9230" max="9230" width="12.44140625" style="188" customWidth="1"/>
    <col min="9231" max="9231" width="2.109375" style="188" customWidth="1"/>
    <col min="9232" max="9232" width="12.5546875" style="188" customWidth="1"/>
    <col min="9233" max="9233" width="2.109375" style="188" customWidth="1"/>
    <col min="9234" max="9234" width="12.88671875" style="188" customWidth="1"/>
    <col min="9235" max="9235" width="2.109375" style="188" customWidth="1"/>
    <col min="9236" max="9236" width="12.88671875" style="188" customWidth="1"/>
    <col min="9237" max="9237" width="2" style="188" customWidth="1"/>
    <col min="9238" max="9238" width="11.88671875" style="188" customWidth="1"/>
    <col min="9239" max="9239" width="11.44140625" style="188" customWidth="1"/>
    <col min="9240" max="9240" width="1.88671875" style="188" customWidth="1"/>
    <col min="9241" max="9241" width="11.88671875" style="188" customWidth="1"/>
    <col min="9242" max="9242" width="2.109375" style="188" customWidth="1"/>
    <col min="9243" max="9243" width="11.44140625" style="188" customWidth="1"/>
    <col min="9244" max="9244" width="0.5546875" style="188" customWidth="1"/>
    <col min="9245" max="9245" width="2.109375" style="188" customWidth="1"/>
    <col min="9246" max="9246" width="10.5546875" style="188" customWidth="1"/>
    <col min="9247" max="9247" width="11.109375" style="188" customWidth="1"/>
    <col min="9248" max="9248" width="2.109375" style="188" customWidth="1"/>
    <col min="9249" max="9249" width="11.109375" style="188" customWidth="1"/>
    <col min="9250" max="9250" width="2.109375" style="188" customWidth="1"/>
    <col min="9251" max="9251" width="12.44140625" style="188" customWidth="1"/>
    <col min="9252" max="9470" width="8.88671875" style="188"/>
    <col min="9471" max="9471" width="51" style="188" customWidth="1"/>
    <col min="9472" max="9472" width="2.109375" style="188" customWidth="1"/>
    <col min="9473" max="9473" width="14.109375" style="188" customWidth="1"/>
    <col min="9474" max="9475" width="8.88671875" style="188" customWidth="1"/>
    <col min="9476" max="9476" width="2" style="188" customWidth="1"/>
    <col min="9477" max="9477" width="14.88671875" style="188" customWidth="1"/>
    <col min="9478" max="9478" width="2" style="188" customWidth="1"/>
    <col min="9479" max="9479" width="14.88671875" style="188" customWidth="1"/>
    <col min="9480" max="9480" width="2.109375" style="188" customWidth="1"/>
    <col min="9481" max="9481" width="14.88671875" style="188" customWidth="1"/>
    <col min="9482" max="9482" width="2.109375" style="188" customWidth="1"/>
    <col min="9483" max="9483" width="14.88671875" style="188" customWidth="1"/>
    <col min="9484" max="9485" width="3.88671875" style="188" customWidth="1"/>
    <col min="9486" max="9486" width="12.44140625" style="188" customWidth="1"/>
    <col min="9487" max="9487" width="2.109375" style="188" customWidth="1"/>
    <col min="9488" max="9488" width="12.5546875" style="188" customWidth="1"/>
    <col min="9489" max="9489" width="2.109375" style="188" customWidth="1"/>
    <col min="9490" max="9490" width="12.88671875" style="188" customWidth="1"/>
    <col min="9491" max="9491" width="2.109375" style="188" customWidth="1"/>
    <col min="9492" max="9492" width="12.88671875" style="188" customWidth="1"/>
    <col min="9493" max="9493" width="2" style="188" customWidth="1"/>
    <col min="9494" max="9494" width="11.88671875" style="188" customWidth="1"/>
    <col min="9495" max="9495" width="11.44140625" style="188" customWidth="1"/>
    <col min="9496" max="9496" width="1.88671875" style="188" customWidth="1"/>
    <col min="9497" max="9497" width="11.88671875" style="188" customWidth="1"/>
    <col min="9498" max="9498" width="2.109375" style="188" customWidth="1"/>
    <col min="9499" max="9499" width="11.44140625" style="188" customWidth="1"/>
    <col min="9500" max="9500" width="0.5546875" style="188" customWidth="1"/>
    <col min="9501" max="9501" width="2.109375" style="188" customWidth="1"/>
    <col min="9502" max="9502" width="10.5546875" style="188" customWidth="1"/>
    <col min="9503" max="9503" width="11.109375" style="188" customWidth="1"/>
    <col min="9504" max="9504" width="2.109375" style="188" customWidth="1"/>
    <col min="9505" max="9505" width="11.109375" style="188" customWidth="1"/>
    <col min="9506" max="9506" width="2.109375" style="188" customWidth="1"/>
    <col min="9507" max="9507" width="12.44140625" style="188" customWidth="1"/>
    <col min="9508" max="9726" width="8.88671875" style="188"/>
    <col min="9727" max="9727" width="51" style="188" customWidth="1"/>
    <col min="9728" max="9728" width="2.109375" style="188" customWidth="1"/>
    <col min="9729" max="9729" width="14.109375" style="188" customWidth="1"/>
    <col min="9730" max="9731" width="8.88671875" style="188" customWidth="1"/>
    <col min="9732" max="9732" width="2" style="188" customWidth="1"/>
    <col min="9733" max="9733" width="14.88671875" style="188" customWidth="1"/>
    <col min="9734" max="9734" width="2" style="188" customWidth="1"/>
    <col min="9735" max="9735" width="14.88671875" style="188" customWidth="1"/>
    <col min="9736" max="9736" width="2.109375" style="188" customWidth="1"/>
    <col min="9737" max="9737" width="14.88671875" style="188" customWidth="1"/>
    <col min="9738" max="9738" width="2.109375" style="188" customWidth="1"/>
    <col min="9739" max="9739" width="14.88671875" style="188" customWidth="1"/>
    <col min="9740" max="9741" width="3.88671875" style="188" customWidth="1"/>
    <col min="9742" max="9742" width="12.44140625" style="188" customWidth="1"/>
    <col min="9743" max="9743" width="2.109375" style="188" customWidth="1"/>
    <col min="9744" max="9744" width="12.5546875" style="188" customWidth="1"/>
    <col min="9745" max="9745" width="2.109375" style="188" customWidth="1"/>
    <col min="9746" max="9746" width="12.88671875" style="188" customWidth="1"/>
    <col min="9747" max="9747" width="2.109375" style="188" customWidth="1"/>
    <col min="9748" max="9748" width="12.88671875" style="188" customWidth="1"/>
    <col min="9749" max="9749" width="2" style="188" customWidth="1"/>
    <col min="9750" max="9750" width="11.88671875" style="188" customWidth="1"/>
    <col min="9751" max="9751" width="11.44140625" style="188" customWidth="1"/>
    <col min="9752" max="9752" width="1.88671875" style="188" customWidth="1"/>
    <col min="9753" max="9753" width="11.88671875" style="188" customWidth="1"/>
    <col min="9754" max="9754" width="2.109375" style="188" customWidth="1"/>
    <col min="9755" max="9755" width="11.44140625" style="188" customWidth="1"/>
    <col min="9756" max="9756" width="0.5546875" style="188" customWidth="1"/>
    <col min="9757" max="9757" width="2.109375" style="188" customWidth="1"/>
    <col min="9758" max="9758" width="10.5546875" style="188" customWidth="1"/>
    <col min="9759" max="9759" width="11.109375" style="188" customWidth="1"/>
    <col min="9760" max="9760" width="2.109375" style="188" customWidth="1"/>
    <col min="9761" max="9761" width="11.109375" style="188" customWidth="1"/>
    <col min="9762" max="9762" width="2.109375" style="188" customWidth="1"/>
    <col min="9763" max="9763" width="12.44140625" style="188" customWidth="1"/>
    <col min="9764" max="9982" width="8.88671875" style="188"/>
    <col min="9983" max="9983" width="51" style="188" customWidth="1"/>
    <col min="9984" max="9984" width="2.109375" style="188" customWidth="1"/>
    <col min="9985" max="9985" width="14.109375" style="188" customWidth="1"/>
    <col min="9986" max="9987" width="8.88671875" style="188" customWidth="1"/>
    <col min="9988" max="9988" width="2" style="188" customWidth="1"/>
    <col min="9989" max="9989" width="14.88671875" style="188" customWidth="1"/>
    <col min="9990" max="9990" width="2" style="188" customWidth="1"/>
    <col min="9991" max="9991" width="14.88671875" style="188" customWidth="1"/>
    <col min="9992" max="9992" width="2.109375" style="188" customWidth="1"/>
    <col min="9993" max="9993" width="14.88671875" style="188" customWidth="1"/>
    <col min="9994" max="9994" width="2.109375" style="188" customWidth="1"/>
    <col min="9995" max="9995" width="14.88671875" style="188" customWidth="1"/>
    <col min="9996" max="9997" width="3.88671875" style="188" customWidth="1"/>
    <col min="9998" max="9998" width="12.44140625" style="188" customWidth="1"/>
    <col min="9999" max="9999" width="2.109375" style="188" customWidth="1"/>
    <col min="10000" max="10000" width="12.5546875" style="188" customWidth="1"/>
    <col min="10001" max="10001" width="2.109375" style="188" customWidth="1"/>
    <col min="10002" max="10002" width="12.88671875" style="188" customWidth="1"/>
    <col min="10003" max="10003" width="2.109375" style="188" customWidth="1"/>
    <col min="10004" max="10004" width="12.88671875" style="188" customWidth="1"/>
    <col min="10005" max="10005" width="2" style="188" customWidth="1"/>
    <col min="10006" max="10006" width="11.88671875" style="188" customWidth="1"/>
    <col min="10007" max="10007" width="11.44140625" style="188" customWidth="1"/>
    <col min="10008" max="10008" width="1.88671875" style="188" customWidth="1"/>
    <col min="10009" max="10009" width="11.88671875" style="188" customWidth="1"/>
    <col min="10010" max="10010" width="2.109375" style="188" customWidth="1"/>
    <col min="10011" max="10011" width="11.44140625" style="188" customWidth="1"/>
    <col min="10012" max="10012" width="0.5546875" style="188" customWidth="1"/>
    <col min="10013" max="10013" width="2.109375" style="188" customWidth="1"/>
    <col min="10014" max="10014" width="10.5546875" style="188" customWidth="1"/>
    <col min="10015" max="10015" width="11.109375" style="188" customWidth="1"/>
    <col min="10016" max="10016" width="2.109375" style="188" customWidth="1"/>
    <col min="10017" max="10017" width="11.109375" style="188" customWidth="1"/>
    <col min="10018" max="10018" width="2.109375" style="188" customWidth="1"/>
    <col min="10019" max="10019" width="12.44140625" style="188" customWidth="1"/>
    <col min="10020" max="10238" width="8.88671875" style="188"/>
    <col min="10239" max="10239" width="51" style="188" customWidth="1"/>
    <col min="10240" max="10240" width="2.109375" style="188" customWidth="1"/>
    <col min="10241" max="10241" width="14.109375" style="188" customWidth="1"/>
    <col min="10242" max="10243" width="8.88671875" style="188" customWidth="1"/>
    <col min="10244" max="10244" width="2" style="188" customWidth="1"/>
    <col min="10245" max="10245" width="14.88671875" style="188" customWidth="1"/>
    <col min="10246" max="10246" width="2" style="188" customWidth="1"/>
    <col min="10247" max="10247" width="14.88671875" style="188" customWidth="1"/>
    <col min="10248" max="10248" width="2.109375" style="188" customWidth="1"/>
    <col min="10249" max="10249" width="14.88671875" style="188" customWidth="1"/>
    <col min="10250" max="10250" width="2.109375" style="188" customWidth="1"/>
    <col min="10251" max="10251" width="14.88671875" style="188" customWidth="1"/>
    <col min="10252" max="10253" width="3.88671875" style="188" customWidth="1"/>
    <col min="10254" max="10254" width="12.44140625" style="188" customWidth="1"/>
    <col min="10255" max="10255" width="2.109375" style="188" customWidth="1"/>
    <col min="10256" max="10256" width="12.5546875" style="188" customWidth="1"/>
    <col min="10257" max="10257" width="2.109375" style="188" customWidth="1"/>
    <col min="10258" max="10258" width="12.88671875" style="188" customWidth="1"/>
    <col min="10259" max="10259" width="2.109375" style="188" customWidth="1"/>
    <col min="10260" max="10260" width="12.88671875" style="188" customWidth="1"/>
    <col min="10261" max="10261" width="2" style="188" customWidth="1"/>
    <col min="10262" max="10262" width="11.88671875" style="188" customWidth="1"/>
    <col min="10263" max="10263" width="11.44140625" style="188" customWidth="1"/>
    <col min="10264" max="10264" width="1.88671875" style="188" customWidth="1"/>
    <col min="10265" max="10265" width="11.88671875" style="188" customWidth="1"/>
    <col min="10266" max="10266" width="2.109375" style="188" customWidth="1"/>
    <col min="10267" max="10267" width="11.44140625" style="188" customWidth="1"/>
    <col min="10268" max="10268" width="0.5546875" style="188" customWidth="1"/>
    <col min="10269" max="10269" width="2.109375" style="188" customWidth="1"/>
    <col min="10270" max="10270" width="10.5546875" style="188" customWidth="1"/>
    <col min="10271" max="10271" width="11.109375" style="188" customWidth="1"/>
    <col min="10272" max="10272" width="2.109375" style="188" customWidth="1"/>
    <col min="10273" max="10273" width="11.109375" style="188" customWidth="1"/>
    <col min="10274" max="10274" width="2.109375" style="188" customWidth="1"/>
    <col min="10275" max="10275" width="12.44140625" style="188" customWidth="1"/>
    <col min="10276" max="10494" width="8.88671875" style="188"/>
    <col min="10495" max="10495" width="51" style="188" customWidth="1"/>
    <col min="10496" max="10496" width="2.109375" style="188" customWidth="1"/>
    <col min="10497" max="10497" width="14.109375" style="188" customWidth="1"/>
    <col min="10498" max="10499" width="8.88671875" style="188" customWidth="1"/>
    <col min="10500" max="10500" width="2" style="188" customWidth="1"/>
    <col min="10501" max="10501" width="14.88671875" style="188" customWidth="1"/>
    <col min="10502" max="10502" width="2" style="188" customWidth="1"/>
    <col min="10503" max="10503" width="14.88671875" style="188" customWidth="1"/>
    <col min="10504" max="10504" width="2.109375" style="188" customWidth="1"/>
    <col min="10505" max="10505" width="14.88671875" style="188" customWidth="1"/>
    <col min="10506" max="10506" width="2.109375" style="188" customWidth="1"/>
    <col min="10507" max="10507" width="14.88671875" style="188" customWidth="1"/>
    <col min="10508" max="10509" width="3.88671875" style="188" customWidth="1"/>
    <col min="10510" max="10510" width="12.44140625" style="188" customWidth="1"/>
    <col min="10511" max="10511" width="2.109375" style="188" customWidth="1"/>
    <col min="10512" max="10512" width="12.5546875" style="188" customWidth="1"/>
    <col min="10513" max="10513" width="2.109375" style="188" customWidth="1"/>
    <col min="10514" max="10514" width="12.88671875" style="188" customWidth="1"/>
    <col min="10515" max="10515" width="2.109375" style="188" customWidth="1"/>
    <col min="10516" max="10516" width="12.88671875" style="188" customWidth="1"/>
    <col min="10517" max="10517" width="2" style="188" customWidth="1"/>
    <col min="10518" max="10518" width="11.88671875" style="188" customWidth="1"/>
    <col min="10519" max="10519" width="11.44140625" style="188" customWidth="1"/>
    <col min="10520" max="10520" width="1.88671875" style="188" customWidth="1"/>
    <col min="10521" max="10521" width="11.88671875" style="188" customWidth="1"/>
    <col min="10522" max="10522" width="2.109375" style="188" customWidth="1"/>
    <col min="10523" max="10523" width="11.44140625" style="188" customWidth="1"/>
    <col min="10524" max="10524" width="0.5546875" style="188" customWidth="1"/>
    <col min="10525" max="10525" width="2.109375" style="188" customWidth="1"/>
    <col min="10526" max="10526" width="10.5546875" style="188" customWidth="1"/>
    <col min="10527" max="10527" width="11.109375" style="188" customWidth="1"/>
    <col min="10528" max="10528" width="2.109375" style="188" customWidth="1"/>
    <col min="10529" max="10529" width="11.109375" style="188" customWidth="1"/>
    <col min="10530" max="10530" width="2.109375" style="188" customWidth="1"/>
    <col min="10531" max="10531" width="12.44140625" style="188" customWidth="1"/>
    <col min="10532" max="10750" width="8.88671875" style="188"/>
    <col min="10751" max="10751" width="51" style="188" customWidth="1"/>
    <col min="10752" max="10752" width="2.109375" style="188" customWidth="1"/>
    <col min="10753" max="10753" width="14.109375" style="188" customWidth="1"/>
    <col min="10754" max="10755" width="8.88671875" style="188" customWidth="1"/>
    <col min="10756" max="10756" width="2" style="188" customWidth="1"/>
    <col min="10757" max="10757" width="14.88671875" style="188" customWidth="1"/>
    <col min="10758" max="10758" width="2" style="188" customWidth="1"/>
    <col min="10759" max="10759" width="14.88671875" style="188" customWidth="1"/>
    <col min="10760" max="10760" width="2.109375" style="188" customWidth="1"/>
    <col min="10761" max="10761" width="14.88671875" style="188" customWidth="1"/>
    <col min="10762" max="10762" width="2.109375" style="188" customWidth="1"/>
    <col min="10763" max="10763" width="14.88671875" style="188" customWidth="1"/>
    <col min="10764" max="10765" width="3.88671875" style="188" customWidth="1"/>
    <col min="10766" max="10766" width="12.44140625" style="188" customWidth="1"/>
    <col min="10767" max="10767" width="2.109375" style="188" customWidth="1"/>
    <col min="10768" max="10768" width="12.5546875" style="188" customWidth="1"/>
    <col min="10769" max="10769" width="2.109375" style="188" customWidth="1"/>
    <col min="10770" max="10770" width="12.88671875" style="188" customWidth="1"/>
    <col min="10771" max="10771" width="2.109375" style="188" customWidth="1"/>
    <col min="10772" max="10772" width="12.88671875" style="188" customWidth="1"/>
    <col min="10773" max="10773" width="2" style="188" customWidth="1"/>
    <col min="10774" max="10774" width="11.88671875" style="188" customWidth="1"/>
    <col min="10775" max="10775" width="11.44140625" style="188" customWidth="1"/>
    <col min="10776" max="10776" width="1.88671875" style="188" customWidth="1"/>
    <col min="10777" max="10777" width="11.88671875" style="188" customWidth="1"/>
    <col min="10778" max="10778" width="2.109375" style="188" customWidth="1"/>
    <col min="10779" max="10779" width="11.44140625" style="188" customWidth="1"/>
    <col min="10780" max="10780" width="0.5546875" style="188" customWidth="1"/>
    <col min="10781" max="10781" width="2.109375" style="188" customWidth="1"/>
    <col min="10782" max="10782" width="10.5546875" style="188" customWidth="1"/>
    <col min="10783" max="10783" width="11.109375" style="188" customWidth="1"/>
    <col min="10784" max="10784" width="2.109375" style="188" customWidth="1"/>
    <col min="10785" max="10785" width="11.109375" style="188" customWidth="1"/>
    <col min="10786" max="10786" width="2.109375" style="188" customWidth="1"/>
    <col min="10787" max="10787" width="12.44140625" style="188" customWidth="1"/>
    <col min="10788" max="11006" width="8.88671875" style="188"/>
    <col min="11007" max="11007" width="51" style="188" customWidth="1"/>
    <col min="11008" max="11008" width="2.109375" style="188" customWidth="1"/>
    <col min="11009" max="11009" width="14.109375" style="188" customWidth="1"/>
    <col min="11010" max="11011" width="8.88671875" style="188" customWidth="1"/>
    <col min="11012" max="11012" width="2" style="188" customWidth="1"/>
    <col min="11013" max="11013" width="14.88671875" style="188" customWidth="1"/>
    <col min="11014" max="11014" width="2" style="188" customWidth="1"/>
    <col min="11015" max="11015" width="14.88671875" style="188" customWidth="1"/>
    <col min="11016" max="11016" width="2.109375" style="188" customWidth="1"/>
    <col min="11017" max="11017" width="14.88671875" style="188" customWidth="1"/>
    <col min="11018" max="11018" width="2.109375" style="188" customWidth="1"/>
    <col min="11019" max="11019" width="14.88671875" style="188" customWidth="1"/>
    <col min="11020" max="11021" width="3.88671875" style="188" customWidth="1"/>
    <col min="11022" max="11022" width="12.44140625" style="188" customWidth="1"/>
    <col min="11023" max="11023" width="2.109375" style="188" customWidth="1"/>
    <col min="11024" max="11024" width="12.5546875" style="188" customWidth="1"/>
    <col min="11025" max="11025" width="2.109375" style="188" customWidth="1"/>
    <col min="11026" max="11026" width="12.88671875" style="188" customWidth="1"/>
    <col min="11027" max="11027" width="2.109375" style="188" customWidth="1"/>
    <col min="11028" max="11028" width="12.88671875" style="188" customWidth="1"/>
    <col min="11029" max="11029" width="2" style="188" customWidth="1"/>
    <col min="11030" max="11030" width="11.88671875" style="188" customWidth="1"/>
    <col min="11031" max="11031" width="11.44140625" style="188" customWidth="1"/>
    <col min="11032" max="11032" width="1.88671875" style="188" customWidth="1"/>
    <col min="11033" max="11033" width="11.88671875" style="188" customWidth="1"/>
    <col min="11034" max="11034" width="2.109375" style="188" customWidth="1"/>
    <col min="11035" max="11035" width="11.44140625" style="188" customWidth="1"/>
    <col min="11036" max="11036" width="0.5546875" style="188" customWidth="1"/>
    <col min="11037" max="11037" width="2.109375" style="188" customWidth="1"/>
    <col min="11038" max="11038" width="10.5546875" style="188" customWidth="1"/>
    <col min="11039" max="11039" width="11.109375" style="188" customWidth="1"/>
    <col min="11040" max="11040" width="2.109375" style="188" customWidth="1"/>
    <col min="11041" max="11041" width="11.109375" style="188" customWidth="1"/>
    <col min="11042" max="11042" width="2.109375" style="188" customWidth="1"/>
    <col min="11043" max="11043" width="12.44140625" style="188" customWidth="1"/>
    <col min="11044" max="11262" width="8.88671875" style="188"/>
    <col min="11263" max="11263" width="51" style="188" customWidth="1"/>
    <col min="11264" max="11264" width="2.109375" style="188" customWidth="1"/>
    <col min="11265" max="11265" width="14.109375" style="188" customWidth="1"/>
    <col min="11266" max="11267" width="8.88671875" style="188" customWidth="1"/>
    <col min="11268" max="11268" width="2" style="188" customWidth="1"/>
    <col min="11269" max="11269" width="14.88671875" style="188" customWidth="1"/>
    <col min="11270" max="11270" width="2" style="188" customWidth="1"/>
    <col min="11271" max="11271" width="14.88671875" style="188" customWidth="1"/>
    <col min="11272" max="11272" width="2.109375" style="188" customWidth="1"/>
    <col min="11273" max="11273" width="14.88671875" style="188" customWidth="1"/>
    <col min="11274" max="11274" width="2.109375" style="188" customWidth="1"/>
    <col min="11275" max="11275" width="14.88671875" style="188" customWidth="1"/>
    <col min="11276" max="11277" width="3.88671875" style="188" customWidth="1"/>
    <col min="11278" max="11278" width="12.44140625" style="188" customWidth="1"/>
    <col min="11279" max="11279" width="2.109375" style="188" customWidth="1"/>
    <col min="11280" max="11280" width="12.5546875" style="188" customWidth="1"/>
    <col min="11281" max="11281" width="2.109375" style="188" customWidth="1"/>
    <col min="11282" max="11282" width="12.88671875" style="188" customWidth="1"/>
    <col min="11283" max="11283" width="2.109375" style="188" customWidth="1"/>
    <col min="11284" max="11284" width="12.88671875" style="188" customWidth="1"/>
    <col min="11285" max="11285" width="2" style="188" customWidth="1"/>
    <col min="11286" max="11286" width="11.88671875" style="188" customWidth="1"/>
    <col min="11287" max="11287" width="11.44140625" style="188" customWidth="1"/>
    <col min="11288" max="11288" width="1.88671875" style="188" customWidth="1"/>
    <col min="11289" max="11289" width="11.88671875" style="188" customWidth="1"/>
    <col min="11290" max="11290" width="2.109375" style="188" customWidth="1"/>
    <col min="11291" max="11291" width="11.44140625" style="188" customWidth="1"/>
    <col min="11292" max="11292" width="0.5546875" style="188" customWidth="1"/>
    <col min="11293" max="11293" width="2.109375" style="188" customWidth="1"/>
    <col min="11294" max="11294" width="10.5546875" style="188" customWidth="1"/>
    <col min="11295" max="11295" width="11.109375" style="188" customWidth="1"/>
    <col min="11296" max="11296" width="2.109375" style="188" customWidth="1"/>
    <col min="11297" max="11297" width="11.109375" style="188" customWidth="1"/>
    <col min="11298" max="11298" width="2.109375" style="188" customWidth="1"/>
    <col min="11299" max="11299" width="12.44140625" style="188" customWidth="1"/>
    <col min="11300" max="11518" width="8.88671875" style="188"/>
    <col min="11519" max="11519" width="51" style="188" customWidth="1"/>
    <col min="11520" max="11520" width="2.109375" style="188" customWidth="1"/>
    <col min="11521" max="11521" width="14.109375" style="188" customWidth="1"/>
    <col min="11522" max="11523" width="8.88671875" style="188" customWidth="1"/>
    <col min="11524" max="11524" width="2" style="188" customWidth="1"/>
    <col min="11525" max="11525" width="14.88671875" style="188" customWidth="1"/>
    <col min="11526" max="11526" width="2" style="188" customWidth="1"/>
    <col min="11527" max="11527" width="14.88671875" style="188" customWidth="1"/>
    <col min="11528" max="11528" width="2.109375" style="188" customWidth="1"/>
    <col min="11529" max="11529" width="14.88671875" style="188" customWidth="1"/>
    <col min="11530" max="11530" width="2.109375" style="188" customWidth="1"/>
    <col min="11531" max="11531" width="14.88671875" style="188" customWidth="1"/>
    <col min="11532" max="11533" width="3.88671875" style="188" customWidth="1"/>
    <col min="11534" max="11534" width="12.44140625" style="188" customWidth="1"/>
    <col min="11535" max="11535" width="2.109375" style="188" customWidth="1"/>
    <col min="11536" max="11536" width="12.5546875" style="188" customWidth="1"/>
    <col min="11537" max="11537" width="2.109375" style="188" customWidth="1"/>
    <col min="11538" max="11538" width="12.88671875" style="188" customWidth="1"/>
    <col min="11539" max="11539" width="2.109375" style="188" customWidth="1"/>
    <col min="11540" max="11540" width="12.88671875" style="188" customWidth="1"/>
    <col min="11541" max="11541" width="2" style="188" customWidth="1"/>
    <col min="11542" max="11542" width="11.88671875" style="188" customWidth="1"/>
    <col min="11543" max="11543" width="11.44140625" style="188" customWidth="1"/>
    <col min="11544" max="11544" width="1.88671875" style="188" customWidth="1"/>
    <col min="11545" max="11545" width="11.88671875" style="188" customWidth="1"/>
    <col min="11546" max="11546" width="2.109375" style="188" customWidth="1"/>
    <col min="11547" max="11547" width="11.44140625" style="188" customWidth="1"/>
    <col min="11548" max="11548" width="0.5546875" style="188" customWidth="1"/>
    <col min="11549" max="11549" width="2.109375" style="188" customWidth="1"/>
    <col min="11550" max="11550" width="10.5546875" style="188" customWidth="1"/>
    <col min="11551" max="11551" width="11.109375" style="188" customWidth="1"/>
    <col min="11552" max="11552" width="2.109375" style="188" customWidth="1"/>
    <col min="11553" max="11553" width="11.109375" style="188" customWidth="1"/>
    <col min="11554" max="11554" width="2.109375" style="188" customWidth="1"/>
    <col min="11555" max="11555" width="12.44140625" style="188" customWidth="1"/>
    <col min="11556" max="11774" width="8.88671875" style="188"/>
    <col min="11775" max="11775" width="51" style="188" customWidth="1"/>
    <col min="11776" max="11776" width="2.109375" style="188" customWidth="1"/>
    <col min="11777" max="11777" width="14.109375" style="188" customWidth="1"/>
    <col min="11778" max="11779" width="8.88671875" style="188" customWidth="1"/>
    <col min="11780" max="11780" width="2" style="188" customWidth="1"/>
    <col min="11781" max="11781" width="14.88671875" style="188" customWidth="1"/>
    <col min="11782" max="11782" width="2" style="188" customWidth="1"/>
    <col min="11783" max="11783" width="14.88671875" style="188" customWidth="1"/>
    <col min="11784" max="11784" width="2.109375" style="188" customWidth="1"/>
    <col min="11785" max="11785" width="14.88671875" style="188" customWidth="1"/>
    <col min="11786" max="11786" width="2.109375" style="188" customWidth="1"/>
    <col min="11787" max="11787" width="14.88671875" style="188" customWidth="1"/>
    <col min="11788" max="11789" width="3.88671875" style="188" customWidth="1"/>
    <col min="11790" max="11790" width="12.44140625" style="188" customWidth="1"/>
    <col min="11791" max="11791" width="2.109375" style="188" customWidth="1"/>
    <col min="11792" max="11792" width="12.5546875" style="188" customWidth="1"/>
    <col min="11793" max="11793" width="2.109375" style="188" customWidth="1"/>
    <col min="11794" max="11794" width="12.88671875" style="188" customWidth="1"/>
    <col min="11795" max="11795" width="2.109375" style="188" customWidth="1"/>
    <col min="11796" max="11796" width="12.88671875" style="188" customWidth="1"/>
    <col min="11797" max="11797" width="2" style="188" customWidth="1"/>
    <col min="11798" max="11798" width="11.88671875" style="188" customWidth="1"/>
    <col min="11799" max="11799" width="11.44140625" style="188" customWidth="1"/>
    <col min="11800" max="11800" width="1.88671875" style="188" customWidth="1"/>
    <col min="11801" max="11801" width="11.88671875" style="188" customWidth="1"/>
    <col min="11802" max="11802" width="2.109375" style="188" customWidth="1"/>
    <col min="11803" max="11803" width="11.44140625" style="188" customWidth="1"/>
    <col min="11804" max="11804" width="0.5546875" style="188" customWidth="1"/>
    <col min="11805" max="11805" width="2.109375" style="188" customWidth="1"/>
    <col min="11806" max="11806" width="10.5546875" style="188" customWidth="1"/>
    <col min="11807" max="11807" width="11.109375" style="188" customWidth="1"/>
    <col min="11808" max="11808" width="2.109375" style="188" customWidth="1"/>
    <col min="11809" max="11809" width="11.109375" style="188" customWidth="1"/>
    <col min="11810" max="11810" width="2.109375" style="188" customWidth="1"/>
    <col min="11811" max="11811" width="12.44140625" style="188" customWidth="1"/>
    <col min="11812" max="12030" width="8.88671875" style="188"/>
    <col min="12031" max="12031" width="51" style="188" customWidth="1"/>
    <col min="12032" max="12032" width="2.109375" style="188" customWidth="1"/>
    <col min="12033" max="12033" width="14.109375" style="188" customWidth="1"/>
    <col min="12034" max="12035" width="8.88671875" style="188" customWidth="1"/>
    <col min="12036" max="12036" width="2" style="188" customWidth="1"/>
    <col min="12037" max="12037" width="14.88671875" style="188" customWidth="1"/>
    <col min="12038" max="12038" width="2" style="188" customWidth="1"/>
    <col min="12039" max="12039" width="14.88671875" style="188" customWidth="1"/>
    <col min="12040" max="12040" width="2.109375" style="188" customWidth="1"/>
    <col min="12041" max="12041" width="14.88671875" style="188" customWidth="1"/>
    <col min="12042" max="12042" width="2.109375" style="188" customWidth="1"/>
    <col min="12043" max="12043" width="14.88671875" style="188" customWidth="1"/>
    <col min="12044" max="12045" width="3.88671875" style="188" customWidth="1"/>
    <col min="12046" max="12046" width="12.44140625" style="188" customWidth="1"/>
    <col min="12047" max="12047" width="2.109375" style="188" customWidth="1"/>
    <col min="12048" max="12048" width="12.5546875" style="188" customWidth="1"/>
    <col min="12049" max="12049" width="2.109375" style="188" customWidth="1"/>
    <col min="12050" max="12050" width="12.88671875" style="188" customWidth="1"/>
    <col min="12051" max="12051" width="2.109375" style="188" customWidth="1"/>
    <col min="12052" max="12052" width="12.88671875" style="188" customWidth="1"/>
    <col min="12053" max="12053" width="2" style="188" customWidth="1"/>
    <col min="12054" max="12054" width="11.88671875" style="188" customWidth="1"/>
    <col min="12055" max="12055" width="11.44140625" style="188" customWidth="1"/>
    <col min="12056" max="12056" width="1.88671875" style="188" customWidth="1"/>
    <col min="12057" max="12057" width="11.88671875" style="188" customWidth="1"/>
    <col min="12058" max="12058" width="2.109375" style="188" customWidth="1"/>
    <col min="12059" max="12059" width="11.44140625" style="188" customWidth="1"/>
    <col min="12060" max="12060" width="0.5546875" style="188" customWidth="1"/>
    <col min="12061" max="12061" width="2.109375" style="188" customWidth="1"/>
    <col min="12062" max="12062" width="10.5546875" style="188" customWidth="1"/>
    <col min="12063" max="12063" width="11.109375" style="188" customWidth="1"/>
    <col min="12064" max="12064" width="2.109375" style="188" customWidth="1"/>
    <col min="12065" max="12065" width="11.109375" style="188" customWidth="1"/>
    <col min="12066" max="12066" width="2.109375" style="188" customWidth="1"/>
    <col min="12067" max="12067" width="12.44140625" style="188" customWidth="1"/>
    <col min="12068" max="12286" width="8.88671875" style="188"/>
    <col min="12287" max="12287" width="51" style="188" customWidth="1"/>
    <col min="12288" max="12288" width="2.109375" style="188" customWidth="1"/>
    <col min="12289" max="12289" width="14.109375" style="188" customWidth="1"/>
    <col min="12290" max="12291" width="8.88671875" style="188" customWidth="1"/>
    <col min="12292" max="12292" width="2" style="188" customWidth="1"/>
    <col min="12293" max="12293" width="14.88671875" style="188" customWidth="1"/>
    <col min="12294" max="12294" width="2" style="188" customWidth="1"/>
    <col min="12295" max="12295" width="14.88671875" style="188" customWidth="1"/>
    <col min="12296" max="12296" width="2.109375" style="188" customWidth="1"/>
    <col min="12297" max="12297" width="14.88671875" style="188" customWidth="1"/>
    <col min="12298" max="12298" width="2.109375" style="188" customWidth="1"/>
    <col min="12299" max="12299" width="14.88671875" style="188" customWidth="1"/>
    <col min="12300" max="12301" width="3.88671875" style="188" customWidth="1"/>
    <col min="12302" max="12302" width="12.44140625" style="188" customWidth="1"/>
    <col min="12303" max="12303" width="2.109375" style="188" customWidth="1"/>
    <col min="12304" max="12304" width="12.5546875" style="188" customWidth="1"/>
    <col min="12305" max="12305" width="2.109375" style="188" customWidth="1"/>
    <col min="12306" max="12306" width="12.88671875" style="188" customWidth="1"/>
    <col min="12307" max="12307" width="2.109375" style="188" customWidth="1"/>
    <col min="12308" max="12308" width="12.88671875" style="188" customWidth="1"/>
    <col min="12309" max="12309" width="2" style="188" customWidth="1"/>
    <col min="12310" max="12310" width="11.88671875" style="188" customWidth="1"/>
    <col min="12311" max="12311" width="11.44140625" style="188" customWidth="1"/>
    <col min="12312" max="12312" width="1.88671875" style="188" customWidth="1"/>
    <col min="12313" max="12313" width="11.88671875" style="188" customWidth="1"/>
    <col min="12314" max="12314" width="2.109375" style="188" customWidth="1"/>
    <col min="12315" max="12315" width="11.44140625" style="188" customWidth="1"/>
    <col min="12316" max="12316" width="0.5546875" style="188" customWidth="1"/>
    <col min="12317" max="12317" width="2.109375" style="188" customWidth="1"/>
    <col min="12318" max="12318" width="10.5546875" style="188" customWidth="1"/>
    <col min="12319" max="12319" width="11.109375" style="188" customWidth="1"/>
    <col min="12320" max="12320" width="2.109375" style="188" customWidth="1"/>
    <col min="12321" max="12321" width="11.109375" style="188" customWidth="1"/>
    <col min="12322" max="12322" width="2.109375" style="188" customWidth="1"/>
    <col min="12323" max="12323" width="12.44140625" style="188" customWidth="1"/>
    <col min="12324" max="12542" width="8.88671875" style="188"/>
    <col min="12543" max="12543" width="51" style="188" customWidth="1"/>
    <col min="12544" max="12544" width="2.109375" style="188" customWidth="1"/>
    <col min="12545" max="12545" width="14.109375" style="188" customWidth="1"/>
    <col min="12546" max="12547" width="8.88671875" style="188" customWidth="1"/>
    <col min="12548" max="12548" width="2" style="188" customWidth="1"/>
    <col min="12549" max="12549" width="14.88671875" style="188" customWidth="1"/>
    <col min="12550" max="12550" width="2" style="188" customWidth="1"/>
    <col min="12551" max="12551" width="14.88671875" style="188" customWidth="1"/>
    <col min="12552" max="12552" width="2.109375" style="188" customWidth="1"/>
    <col min="12553" max="12553" width="14.88671875" style="188" customWidth="1"/>
    <col min="12554" max="12554" width="2.109375" style="188" customWidth="1"/>
    <col min="12555" max="12555" width="14.88671875" style="188" customWidth="1"/>
    <col min="12556" max="12557" width="3.88671875" style="188" customWidth="1"/>
    <col min="12558" max="12558" width="12.44140625" style="188" customWidth="1"/>
    <col min="12559" max="12559" width="2.109375" style="188" customWidth="1"/>
    <col min="12560" max="12560" width="12.5546875" style="188" customWidth="1"/>
    <col min="12561" max="12561" width="2.109375" style="188" customWidth="1"/>
    <col min="12562" max="12562" width="12.88671875" style="188" customWidth="1"/>
    <col min="12563" max="12563" width="2.109375" style="188" customWidth="1"/>
    <col min="12564" max="12564" width="12.88671875" style="188" customWidth="1"/>
    <col min="12565" max="12565" width="2" style="188" customWidth="1"/>
    <col min="12566" max="12566" width="11.88671875" style="188" customWidth="1"/>
    <col min="12567" max="12567" width="11.44140625" style="188" customWidth="1"/>
    <col min="12568" max="12568" width="1.88671875" style="188" customWidth="1"/>
    <col min="12569" max="12569" width="11.88671875" style="188" customWidth="1"/>
    <col min="12570" max="12570" width="2.109375" style="188" customWidth="1"/>
    <col min="12571" max="12571" width="11.44140625" style="188" customWidth="1"/>
    <col min="12572" max="12572" width="0.5546875" style="188" customWidth="1"/>
    <col min="12573" max="12573" width="2.109375" style="188" customWidth="1"/>
    <col min="12574" max="12574" width="10.5546875" style="188" customWidth="1"/>
    <col min="12575" max="12575" width="11.109375" style="188" customWidth="1"/>
    <col min="12576" max="12576" width="2.109375" style="188" customWidth="1"/>
    <col min="12577" max="12577" width="11.109375" style="188" customWidth="1"/>
    <col min="12578" max="12578" width="2.109375" style="188" customWidth="1"/>
    <col min="12579" max="12579" width="12.44140625" style="188" customWidth="1"/>
    <col min="12580" max="12798" width="8.88671875" style="188"/>
    <col min="12799" max="12799" width="51" style="188" customWidth="1"/>
    <col min="12800" max="12800" width="2.109375" style="188" customWidth="1"/>
    <col min="12801" max="12801" width="14.109375" style="188" customWidth="1"/>
    <col min="12802" max="12803" width="8.88671875" style="188" customWidth="1"/>
    <col min="12804" max="12804" width="2" style="188" customWidth="1"/>
    <col min="12805" max="12805" width="14.88671875" style="188" customWidth="1"/>
    <col min="12806" max="12806" width="2" style="188" customWidth="1"/>
    <col min="12807" max="12807" width="14.88671875" style="188" customWidth="1"/>
    <col min="12808" max="12808" width="2.109375" style="188" customWidth="1"/>
    <col min="12809" max="12809" width="14.88671875" style="188" customWidth="1"/>
    <col min="12810" max="12810" width="2.109375" style="188" customWidth="1"/>
    <col min="12811" max="12811" width="14.88671875" style="188" customWidth="1"/>
    <col min="12812" max="12813" width="3.88671875" style="188" customWidth="1"/>
    <col min="12814" max="12814" width="12.44140625" style="188" customWidth="1"/>
    <col min="12815" max="12815" width="2.109375" style="188" customWidth="1"/>
    <col min="12816" max="12816" width="12.5546875" style="188" customWidth="1"/>
    <col min="12817" max="12817" width="2.109375" style="188" customWidth="1"/>
    <col min="12818" max="12818" width="12.88671875" style="188" customWidth="1"/>
    <col min="12819" max="12819" width="2.109375" style="188" customWidth="1"/>
    <col min="12820" max="12820" width="12.88671875" style="188" customWidth="1"/>
    <col min="12821" max="12821" width="2" style="188" customWidth="1"/>
    <col min="12822" max="12822" width="11.88671875" style="188" customWidth="1"/>
    <col min="12823" max="12823" width="11.44140625" style="188" customWidth="1"/>
    <col min="12824" max="12824" width="1.88671875" style="188" customWidth="1"/>
    <col min="12825" max="12825" width="11.88671875" style="188" customWidth="1"/>
    <col min="12826" max="12826" width="2.109375" style="188" customWidth="1"/>
    <col min="12827" max="12827" width="11.44140625" style="188" customWidth="1"/>
    <col min="12828" max="12828" width="0.5546875" style="188" customWidth="1"/>
    <col min="12829" max="12829" width="2.109375" style="188" customWidth="1"/>
    <col min="12830" max="12830" width="10.5546875" style="188" customWidth="1"/>
    <col min="12831" max="12831" width="11.109375" style="188" customWidth="1"/>
    <col min="12832" max="12832" width="2.109375" style="188" customWidth="1"/>
    <col min="12833" max="12833" width="11.109375" style="188" customWidth="1"/>
    <col min="12834" max="12834" width="2.109375" style="188" customWidth="1"/>
    <col min="12835" max="12835" width="12.44140625" style="188" customWidth="1"/>
    <col min="12836" max="13054" width="8.88671875" style="188"/>
    <col min="13055" max="13055" width="51" style="188" customWidth="1"/>
    <col min="13056" max="13056" width="2.109375" style="188" customWidth="1"/>
    <col min="13057" max="13057" width="14.109375" style="188" customWidth="1"/>
    <col min="13058" max="13059" width="8.88671875" style="188" customWidth="1"/>
    <col min="13060" max="13060" width="2" style="188" customWidth="1"/>
    <col min="13061" max="13061" width="14.88671875" style="188" customWidth="1"/>
    <col min="13062" max="13062" width="2" style="188" customWidth="1"/>
    <col min="13063" max="13063" width="14.88671875" style="188" customWidth="1"/>
    <col min="13064" max="13064" width="2.109375" style="188" customWidth="1"/>
    <col min="13065" max="13065" width="14.88671875" style="188" customWidth="1"/>
    <col min="13066" max="13066" width="2.109375" style="188" customWidth="1"/>
    <col min="13067" max="13067" width="14.88671875" style="188" customWidth="1"/>
    <col min="13068" max="13069" width="3.88671875" style="188" customWidth="1"/>
    <col min="13070" max="13070" width="12.44140625" style="188" customWidth="1"/>
    <col min="13071" max="13071" width="2.109375" style="188" customWidth="1"/>
    <col min="13072" max="13072" width="12.5546875" style="188" customWidth="1"/>
    <col min="13073" max="13073" width="2.109375" style="188" customWidth="1"/>
    <col min="13074" max="13074" width="12.88671875" style="188" customWidth="1"/>
    <col min="13075" max="13075" width="2.109375" style="188" customWidth="1"/>
    <col min="13076" max="13076" width="12.88671875" style="188" customWidth="1"/>
    <col min="13077" max="13077" width="2" style="188" customWidth="1"/>
    <col min="13078" max="13078" width="11.88671875" style="188" customWidth="1"/>
    <col min="13079" max="13079" width="11.44140625" style="188" customWidth="1"/>
    <col min="13080" max="13080" width="1.88671875" style="188" customWidth="1"/>
    <col min="13081" max="13081" width="11.88671875" style="188" customWidth="1"/>
    <col min="13082" max="13082" width="2.109375" style="188" customWidth="1"/>
    <col min="13083" max="13083" width="11.44140625" style="188" customWidth="1"/>
    <col min="13084" max="13084" width="0.5546875" style="188" customWidth="1"/>
    <col min="13085" max="13085" width="2.109375" style="188" customWidth="1"/>
    <col min="13086" max="13086" width="10.5546875" style="188" customWidth="1"/>
    <col min="13087" max="13087" width="11.109375" style="188" customWidth="1"/>
    <col min="13088" max="13088" width="2.109375" style="188" customWidth="1"/>
    <col min="13089" max="13089" width="11.109375" style="188" customWidth="1"/>
    <col min="13090" max="13090" width="2.109375" style="188" customWidth="1"/>
    <col min="13091" max="13091" width="12.44140625" style="188" customWidth="1"/>
    <col min="13092" max="13310" width="8.88671875" style="188"/>
    <col min="13311" max="13311" width="51" style="188" customWidth="1"/>
    <col min="13312" max="13312" width="2.109375" style="188" customWidth="1"/>
    <col min="13313" max="13313" width="14.109375" style="188" customWidth="1"/>
    <col min="13314" max="13315" width="8.88671875" style="188" customWidth="1"/>
    <col min="13316" max="13316" width="2" style="188" customWidth="1"/>
    <col min="13317" max="13317" width="14.88671875" style="188" customWidth="1"/>
    <col min="13318" max="13318" width="2" style="188" customWidth="1"/>
    <col min="13319" max="13319" width="14.88671875" style="188" customWidth="1"/>
    <col min="13320" max="13320" width="2.109375" style="188" customWidth="1"/>
    <col min="13321" max="13321" width="14.88671875" style="188" customWidth="1"/>
    <col min="13322" max="13322" width="2.109375" style="188" customWidth="1"/>
    <col min="13323" max="13323" width="14.88671875" style="188" customWidth="1"/>
    <col min="13324" max="13325" width="3.88671875" style="188" customWidth="1"/>
    <col min="13326" max="13326" width="12.44140625" style="188" customWidth="1"/>
    <col min="13327" max="13327" width="2.109375" style="188" customWidth="1"/>
    <col min="13328" max="13328" width="12.5546875" style="188" customWidth="1"/>
    <col min="13329" max="13329" width="2.109375" style="188" customWidth="1"/>
    <col min="13330" max="13330" width="12.88671875" style="188" customWidth="1"/>
    <col min="13331" max="13331" width="2.109375" style="188" customWidth="1"/>
    <col min="13332" max="13332" width="12.88671875" style="188" customWidth="1"/>
    <col min="13333" max="13333" width="2" style="188" customWidth="1"/>
    <col min="13334" max="13334" width="11.88671875" style="188" customWidth="1"/>
    <col min="13335" max="13335" width="11.44140625" style="188" customWidth="1"/>
    <col min="13336" max="13336" width="1.88671875" style="188" customWidth="1"/>
    <col min="13337" max="13337" width="11.88671875" style="188" customWidth="1"/>
    <col min="13338" max="13338" width="2.109375" style="188" customWidth="1"/>
    <col min="13339" max="13339" width="11.44140625" style="188" customWidth="1"/>
    <col min="13340" max="13340" width="0.5546875" style="188" customWidth="1"/>
    <col min="13341" max="13341" width="2.109375" style="188" customWidth="1"/>
    <col min="13342" max="13342" width="10.5546875" style="188" customWidth="1"/>
    <col min="13343" max="13343" width="11.109375" style="188" customWidth="1"/>
    <col min="13344" max="13344" width="2.109375" style="188" customWidth="1"/>
    <col min="13345" max="13345" width="11.109375" style="188" customWidth="1"/>
    <col min="13346" max="13346" width="2.109375" style="188" customWidth="1"/>
    <col min="13347" max="13347" width="12.44140625" style="188" customWidth="1"/>
    <col min="13348" max="13566" width="8.88671875" style="188"/>
    <col min="13567" max="13567" width="51" style="188" customWidth="1"/>
    <col min="13568" max="13568" width="2.109375" style="188" customWidth="1"/>
    <col min="13569" max="13569" width="14.109375" style="188" customWidth="1"/>
    <col min="13570" max="13571" width="8.88671875" style="188" customWidth="1"/>
    <col min="13572" max="13572" width="2" style="188" customWidth="1"/>
    <col min="13573" max="13573" width="14.88671875" style="188" customWidth="1"/>
    <col min="13574" max="13574" width="2" style="188" customWidth="1"/>
    <col min="13575" max="13575" width="14.88671875" style="188" customWidth="1"/>
    <col min="13576" max="13576" width="2.109375" style="188" customWidth="1"/>
    <col min="13577" max="13577" width="14.88671875" style="188" customWidth="1"/>
    <col min="13578" max="13578" width="2.109375" style="188" customWidth="1"/>
    <col min="13579" max="13579" width="14.88671875" style="188" customWidth="1"/>
    <col min="13580" max="13581" width="3.88671875" style="188" customWidth="1"/>
    <col min="13582" max="13582" width="12.44140625" style="188" customWidth="1"/>
    <col min="13583" max="13583" width="2.109375" style="188" customWidth="1"/>
    <col min="13584" max="13584" width="12.5546875" style="188" customWidth="1"/>
    <col min="13585" max="13585" width="2.109375" style="188" customWidth="1"/>
    <col min="13586" max="13586" width="12.88671875" style="188" customWidth="1"/>
    <col min="13587" max="13587" width="2.109375" style="188" customWidth="1"/>
    <col min="13588" max="13588" width="12.88671875" style="188" customWidth="1"/>
    <col min="13589" max="13589" width="2" style="188" customWidth="1"/>
    <col min="13590" max="13590" width="11.88671875" style="188" customWidth="1"/>
    <col min="13591" max="13591" width="11.44140625" style="188" customWidth="1"/>
    <col min="13592" max="13592" width="1.88671875" style="188" customWidth="1"/>
    <col min="13593" max="13593" width="11.88671875" style="188" customWidth="1"/>
    <col min="13594" max="13594" width="2.109375" style="188" customWidth="1"/>
    <col min="13595" max="13595" width="11.44140625" style="188" customWidth="1"/>
    <col min="13596" max="13596" width="0.5546875" style="188" customWidth="1"/>
    <col min="13597" max="13597" width="2.109375" style="188" customWidth="1"/>
    <col min="13598" max="13598" width="10.5546875" style="188" customWidth="1"/>
    <col min="13599" max="13599" width="11.109375" style="188" customWidth="1"/>
    <col min="13600" max="13600" width="2.109375" style="188" customWidth="1"/>
    <col min="13601" max="13601" width="11.109375" style="188" customWidth="1"/>
    <col min="13602" max="13602" width="2.109375" style="188" customWidth="1"/>
    <col min="13603" max="13603" width="12.44140625" style="188" customWidth="1"/>
    <col min="13604" max="13822" width="8.88671875" style="188"/>
    <col min="13823" max="13823" width="51" style="188" customWidth="1"/>
    <col min="13824" max="13824" width="2.109375" style="188" customWidth="1"/>
    <col min="13825" max="13825" width="14.109375" style="188" customWidth="1"/>
    <col min="13826" max="13827" width="8.88671875" style="188" customWidth="1"/>
    <col min="13828" max="13828" width="2" style="188" customWidth="1"/>
    <col min="13829" max="13829" width="14.88671875" style="188" customWidth="1"/>
    <col min="13830" max="13830" width="2" style="188" customWidth="1"/>
    <col min="13831" max="13831" width="14.88671875" style="188" customWidth="1"/>
    <col min="13832" max="13832" width="2.109375" style="188" customWidth="1"/>
    <col min="13833" max="13833" width="14.88671875" style="188" customWidth="1"/>
    <col min="13834" max="13834" width="2.109375" style="188" customWidth="1"/>
    <col min="13835" max="13835" width="14.88671875" style="188" customWidth="1"/>
    <col min="13836" max="13837" width="3.88671875" style="188" customWidth="1"/>
    <col min="13838" max="13838" width="12.44140625" style="188" customWidth="1"/>
    <col min="13839" max="13839" width="2.109375" style="188" customWidth="1"/>
    <col min="13840" max="13840" width="12.5546875" style="188" customWidth="1"/>
    <col min="13841" max="13841" width="2.109375" style="188" customWidth="1"/>
    <col min="13842" max="13842" width="12.88671875" style="188" customWidth="1"/>
    <col min="13843" max="13843" width="2.109375" style="188" customWidth="1"/>
    <col min="13844" max="13844" width="12.88671875" style="188" customWidth="1"/>
    <col min="13845" max="13845" width="2" style="188" customWidth="1"/>
    <col min="13846" max="13846" width="11.88671875" style="188" customWidth="1"/>
    <col min="13847" max="13847" width="11.44140625" style="188" customWidth="1"/>
    <col min="13848" max="13848" width="1.88671875" style="188" customWidth="1"/>
    <col min="13849" max="13849" width="11.88671875" style="188" customWidth="1"/>
    <col min="13850" max="13850" width="2.109375" style="188" customWidth="1"/>
    <col min="13851" max="13851" width="11.44140625" style="188" customWidth="1"/>
    <col min="13852" max="13852" width="0.5546875" style="188" customWidth="1"/>
    <col min="13853" max="13853" width="2.109375" style="188" customWidth="1"/>
    <col min="13854" max="13854" width="10.5546875" style="188" customWidth="1"/>
    <col min="13855" max="13855" width="11.109375" style="188" customWidth="1"/>
    <col min="13856" max="13856" width="2.109375" style="188" customWidth="1"/>
    <col min="13857" max="13857" width="11.109375" style="188" customWidth="1"/>
    <col min="13858" max="13858" width="2.109375" style="188" customWidth="1"/>
    <col min="13859" max="13859" width="12.44140625" style="188" customWidth="1"/>
    <col min="13860" max="14078" width="8.88671875" style="188"/>
    <col min="14079" max="14079" width="51" style="188" customWidth="1"/>
    <col min="14080" max="14080" width="2.109375" style="188" customWidth="1"/>
    <col min="14081" max="14081" width="14.109375" style="188" customWidth="1"/>
    <col min="14082" max="14083" width="8.88671875" style="188" customWidth="1"/>
    <col min="14084" max="14084" width="2" style="188" customWidth="1"/>
    <col min="14085" max="14085" width="14.88671875" style="188" customWidth="1"/>
    <col min="14086" max="14086" width="2" style="188" customWidth="1"/>
    <col min="14087" max="14087" width="14.88671875" style="188" customWidth="1"/>
    <col min="14088" max="14088" width="2.109375" style="188" customWidth="1"/>
    <col min="14089" max="14089" width="14.88671875" style="188" customWidth="1"/>
    <col min="14090" max="14090" width="2.109375" style="188" customWidth="1"/>
    <col min="14091" max="14091" width="14.88671875" style="188" customWidth="1"/>
    <col min="14092" max="14093" width="3.88671875" style="188" customWidth="1"/>
    <col min="14094" max="14094" width="12.44140625" style="188" customWidth="1"/>
    <col min="14095" max="14095" width="2.109375" style="188" customWidth="1"/>
    <col min="14096" max="14096" width="12.5546875" style="188" customWidth="1"/>
    <col min="14097" max="14097" width="2.109375" style="188" customWidth="1"/>
    <col min="14098" max="14098" width="12.88671875" style="188" customWidth="1"/>
    <col min="14099" max="14099" width="2.109375" style="188" customWidth="1"/>
    <col min="14100" max="14100" width="12.88671875" style="188" customWidth="1"/>
    <col min="14101" max="14101" width="2" style="188" customWidth="1"/>
    <col min="14102" max="14102" width="11.88671875" style="188" customWidth="1"/>
    <col min="14103" max="14103" width="11.44140625" style="188" customWidth="1"/>
    <col min="14104" max="14104" width="1.88671875" style="188" customWidth="1"/>
    <col min="14105" max="14105" width="11.88671875" style="188" customWidth="1"/>
    <col min="14106" max="14106" width="2.109375" style="188" customWidth="1"/>
    <col min="14107" max="14107" width="11.44140625" style="188" customWidth="1"/>
    <col min="14108" max="14108" width="0.5546875" style="188" customWidth="1"/>
    <col min="14109" max="14109" width="2.109375" style="188" customWidth="1"/>
    <col min="14110" max="14110" width="10.5546875" style="188" customWidth="1"/>
    <col min="14111" max="14111" width="11.109375" style="188" customWidth="1"/>
    <col min="14112" max="14112" width="2.109375" style="188" customWidth="1"/>
    <col min="14113" max="14113" width="11.109375" style="188" customWidth="1"/>
    <col min="14114" max="14114" width="2.109375" style="188" customWidth="1"/>
    <col min="14115" max="14115" width="12.44140625" style="188" customWidth="1"/>
    <col min="14116" max="14334" width="8.88671875" style="188"/>
    <col min="14335" max="14335" width="51" style="188" customWidth="1"/>
    <col min="14336" max="14336" width="2.109375" style="188" customWidth="1"/>
    <col min="14337" max="14337" width="14.109375" style="188" customWidth="1"/>
    <col min="14338" max="14339" width="8.88671875" style="188" customWidth="1"/>
    <col min="14340" max="14340" width="2" style="188" customWidth="1"/>
    <col min="14341" max="14341" width="14.88671875" style="188" customWidth="1"/>
    <col min="14342" max="14342" width="2" style="188" customWidth="1"/>
    <col min="14343" max="14343" width="14.88671875" style="188" customWidth="1"/>
    <col min="14344" max="14344" width="2.109375" style="188" customWidth="1"/>
    <col min="14345" max="14345" width="14.88671875" style="188" customWidth="1"/>
    <col min="14346" max="14346" width="2.109375" style="188" customWidth="1"/>
    <col min="14347" max="14347" width="14.88671875" style="188" customWidth="1"/>
    <col min="14348" max="14349" width="3.88671875" style="188" customWidth="1"/>
    <col min="14350" max="14350" width="12.44140625" style="188" customWidth="1"/>
    <col min="14351" max="14351" width="2.109375" style="188" customWidth="1"/>
    <col min="14352" max="14352" width="12.5546875" style="188" customWidth="1"/>
    <col min="14353" max="14353" width="2.109375" style="188" customWidth="1"/>
    <col min="14354" max="14354" width="12.88671875" style="188" customWidth="1"/>
    <col min="14355" max="14355" width="2.109375" style="188" customWidth="1"/>
    <col min="14356" max="14356" width="12.88671875" style="188" customWidth="1"/>
    <col min="14357" max="14357" width="2" style="188" customWidth="1"/>
    <col min="14358" max="14358" width="11.88671875" style="188" customWidth="1"/>
    <col min="14359" max="14359" width="11.44140625" style="188" customWidth="1"/>
    <col min="14360" max="14360" width="1.88671875" style="188" customWidth="1"/>
    <col min="14361" max="14361" width="11.88671875" style="188" customWidth="1"/>
    <col min="14362" max="14362" width="2.109375" style="188" customWidth="1"/>
    <col min="14363" max="14363" width="11.44140625" style="188" customWidth="1"/>
    <col min="14364" max="14364" width="0.5546875" style="188" customWidth="1"/>
    <col min="14365" max="14365" width="2.109375" style="188" customWidth="1"/>
    <col min="14366" max="14366" width="10.5546875" style="188" customWidth="1"/>
    <col min="14367" max="14367" width="11.109375" style="188" customWidth="1"/>
    <col min="14368" max="14368" width="2.109375" style="188" customWidth="1"/>
    <col min="14369" max="14369" width="11.109375" style="188" customWidth="1"/>
    <col min="14370" max="14370" width="2.109375" style="188" customWidth="1"/>
    <col min="14371" max="14371" width="12.44140625" style="188" customWidth="1"/>
    <col min="14372" max="14590" width="8.88671875" style="188"/>
    <col min="14591" max="14591" width="51" style="188" customWidth="1"/>
    <col min="14592" max="14592" width="2.109375" style="188" customWidth="1"/>
    <col min="14593" max="14593" width="14.109375" style="188" customWidth="1"/>
    <col min="14594" max="14595" width="8.88671875" style="188" customWidth="1"/>
    <col min="14596" max="14596" width="2" style="188" customWidth="1"/>
    <col min="14597" max="14597" width="14.88671875" style="188" customWidth="1"/>
    <col min="14598" max="14598" width="2" style="188" customWidth="1"/>
    <col min="14599" max="14599" width="14.88671875" style="188" customWidth="1"/>
    <col min="14600" max="14600" width="2.109375" style="188" customWidth="1"/>
    <col min="14601" max="14601" width="14.88671875" style="188" customWidth="1"/>
    <col min="14602" max="14602" width="2.109375" style="188" customWidth="1"/>
    <col min="14603" max="14603" width="14.88671875" style="188" customWidth="1"/>
    <col min="14604" max="14605" width="3.88671875" style="188" customWidth="1"/>
    <col min="14606" max="14606" width="12.44140625" style="188" customWidth="1"/>
    <col min="14607" max="14607" width="2.109375" style="188" customWidth="1"/>
    <col min="14608" max="14608" width="12.5546875" style="188" customWidth="1"/>
    <col min="14609" max="14609" width="2.109375" style="188" customWidth="1"/>
    <col min="14610" max="14610" width="12.88671875" style="188" customWidth="1"/>
    <col min="14611" max="14611" width="2.109375" style="188" customWidth="1"/>
    <col min="14612" max="14612" width="12.88671875" style="188" customWidth="1"/>
    <col min="14613" max="14613" width="2" style="188" customWidth="1"/>
    <col min="14614" max="14614" width="11.88671875" style="188" customWidth="1"/>
    <col min="14615" max="14615" width="11.44140625" style="188" customWidth="1"/>
    <col min="14616" max="14616" width="1.88671875" style="188" customWidth="1"/>
    <col min="14617" max="14617" width="11.88671875" style="188" customWidth="1"/>
    <col min="14618" max="14618" width="2.109375" style="188" customWidth="1"/>
    <col min="14619" max="14619" width="11.44140625" style="188" customWidth="1"/>
    <col min="14620" max="14620" width="0.5546875" style="188" customWidth="1"/>
    <col min="14621" max="14621" width="2.109375" style="188" customWidth="1"/>
    <col min="14622" max="14622" width="10.5546875" style="188" customWidth="1"/>
    <col min="14623" max="14623" width="11.109375" style="188" customWidth="1"/>
    <col min="14624" max="14624" width="2.109375" style="188" customWidth="1"/>
    <col min="14625" max="14625" width="11.109375" style="188" customWidth="1"/>
    <col min="14626" max="14626" width="2.109375" style="188" customWidth="1"/>
    <col min="14627" max="14627" width="12.44140625" style="188" customWidth="1"/>
    <col min="14628" max="14846" width="8.88671875" style="188"/>
    <col min="14847" max="14847" width="51" style="188" customWidth="1"/>
    <col min="14848" max="14848" width="2.109375" style="188" customWidth="1"/>
    <col min="14849" max="14849" width="14.109375" style="188" customWidth="1"/>
    <col min="14850" max="14851" width="8.88671875" style="188" customWidth="1"/>
    <col min="14852" max="14852" width="2" style="188" customWidth="1"/>
    <col min="14853" max="14853" width="14.88671875" style="188" customWidth="1"/>
    <col min="14854" max="14854" width="2" style="188" customWidth="1"/>
    <col min="14855" max="14855" width="14.88671875" style="188" customWidth="1"/>
    <col min="14856" max="14856" width="2.109375" style="188" customWidth="1"/>
    <col min="14857" max="14857" width="14.88671875" style="188" customWidth="1"/>
    <col min="14858" max="14858" width="2.109375" style="188" customWidth="1"/>
    <col min="14859" max="14859" width="14.88671875" style="188" customWidth="1"/>
    <col min="14860" max="14861" width="3.88671875" style="188" customWidth="1"/>
    <col min="14862" max="14862" width="12.44140625" style="188" customWidth="1"/>
    <col min="14863" max="14863" width="2.109375" style="188" customWidth="1"/>
    <col min="14864" max="14864" width="12.5546875" style="188" customWidth="1"/>
    <col min="14865" max="14865" width="2.109375" style="188" customWidth="1"/>
    <col min="14866" max="14866" width="12.88671875" style="188" customWidth="1"/>
    <col min="14867" max="14867" width="2.109375" style="188" customWidth="1"/>
    <col min="14868" max="14868" width="12.88671875" style="188" customWidth="1"/>
    <col min="14869" max="14869" width="2" style="188" customWidth="1"/>
    <col min="14870" max="14870" width="11.88671875" style="188" customWidth="1"/>
    <col min="14871" max="14871" width="11.44140625" style="188" customWidth="1"/>
    <col min="14872" max="14872" width="1.88671875" style="188" customWidth="1"/>
    <col min="14873" max="14873" width="11.88671875" style="188" customWidth="1"/>
    <col min="14874" max="14874" width="2.109375" style="188" customWidth="1"/>
    <col min="14875" max="14875" width="11.44140625" style="188" customWidth="1"/>
    <col min="14876" max="14876" width="0.5546875" style="188" customWidth="1"/>
    <col min="14877" max="14877" width="2.109375" style="188" customWidth="1"/>
    <col min="14878" max="14878" width="10.5546875" style="188" customWidth="1"/>
    <col min="14879" max="14879" width="11.109375" style="188" customWidth="1"/>
    <col min="14880" max="14880" width="2.109375" style="188" customWidth="1"/>
    <col min="14881" max="14881" width="11.109375" style="188" customWidth="1"/>
    <col min="14882" max="14882" width="2.109375" style="188" customWidth="1"/>
    <col min="14883" max="14883" width="12.44140625" style="188" customWidth="1"/>
    <col min="14884" max="15102" width="8.88671875" style="188"/>
    <col min="15103" max="15103" width="51" style="188" customWidth="1"/>
    <col min="15104" max="15104" width="2.109375" style="188" customWidth="1"/>
    <col min="15105" max="15105" width="14.109375" style="188" customWidth="1"/>
    <col min="15106" max="15107" width="8.88671875" style="188" customWidth="1"/>
    <col min="15108" max="15108" width="2" style="188" customWidth="1"/>
    <col min="15109" max="15109" width="14.88671875" style="188" customWidth="1"/>
    <col min="15110" max="15110" width="2" style="188" customWidth="1"/>
    <col min="15111" max="15111" width="14.88671875" style="188" customWidth="1"/>
    <col min="15112" max="15112" width="2.109375" style="188" customWidth="1"/>
    <col min="15113" max="15113" width="14.88671875" style="188" customWidth="1"/>
    <col min="15114" max="15114" width="2.109375" style="188" customWidth="1"/>
    <col min="15115" max="15115" width="14.88671875" style="188" customWidth="1"/>
    <col min="15116" max="15117" width="3.88671875" style="188" customWidth="1"/>
    <col min="15118" max="15118" width="12.44140625" style="188" customWidth="1"/>
    <col min="15119" max="15119" width="2.109375" style="188" customWidth="1"/>
    <col min="15120" max="15120" width="12.5546875" style="188" customWidth="1"/>
    <col min="15121" max="15121" width="2.109375" style="188" customWidth="1"/>
    <col min="15122" max="15122" width="12.88671875" style="188" customWidth="1"/>
    <col min="15123" max="15123" width="2.109375" style="188" customWidth="1"/>
    <col min="15124" max="15124" width="12.88671875" style="188" customWidth="1"/>
    <col min="15125" max="15125" width="2" style="188" customWidth="1"/>
    <col min="15126" max="15126" width="11.88671875" style="188" customWidth="1"/>
    <col min="15127" max="15127" width="11.44140625" style="188" customWidth="1"/>
    <col min="15128" max="15128" width="1.88671875" style="188" customWidth="1"/>
    <col min="15129" max="15129" width="11.88671875" style="188" customWidth="1"/>
    <col min="15130" max="15130" width="2.109375" style="188" customWidth="1"/>
    <col min="15131" max="15131" width="11.44140625" style="188" customWidth="1"/>
    <col min="15132" max="15132" width="0.5546875" style="188" customWidth="1"/>
    <col min="15133" max="15133" width="2.109375" style="188" customWidth="1"/>
    <col min="15134" max="15134" width="10.5546875" style="188" customWidth="1"/>
    <col min="15135" max="15135" width="11.109375" style="188" customWidth="1"/>
    <col min="15136" max="15136" width="2.109375" style="188" customWidth="1"/>
    <col min="15137" max="15137" width="11.109375" style="188" customWidth="1"/>
    <col min="15138" max="15138" width="2.109375" style="188" customWidth="1"/>
    <col min="15139" max="15139" width="12.44140625" style="188" customWidth="1"/>
    <col min="15140" max="15358" width="8.88671875" style="188"/>
    <col min="15359" max="15359" width="51" style="188" customWidth="1"/>
    <col min="15360" max="15360" width="2.109375" style="188" customWidth="1"/>
    <col min="15361" max="15361" width="14.109375" style="188" customWidth="1"/>
    <col min="15362" max="15363" width="8.88671875" style="188" customWidth="1"/>
    <col min="15364" max="15364" width="2" style="188" customWidth="1"/>
    <col min="15365" max="15365" width="14.88671875" style="188" customWidth="1"/>
    <col min="15366" max="15366" width="2" style="188" customWidth="1"/>
    <col min="15367" max="15367" width="14.88671875" style="188" customWidth="1"/>
    <col min="15368" max="15368" width="2.109375" style="188" customWidth="1"/>
    <col min="15369" max="15369" width="14.88671875" style="188" customWidth="1"/>
    <col min="15370" max="15370" width="2.109375" style="188" customWidth="1"/>
    <col min="15371" max="15371" width="14.88671875" style="188" customWidth="1"/>
    <col min="15372" max="15373" width="3.88671875" style="188" customWidth="1"/>
    <col min="15374" max="15374" width="12.44140625" style="188" customWidth="1"/>
    <col min="15375" max="15375" width="2.109375" style="188" customWidth="1"/>
    <col min="15376" max="15376" width="12.5546875" style="188" customWidth="1"/>
    <col min="15377" max="15377" width="2.109375" style="188" customWidth="1"/>
    <col min="15378" max="15378" width="12.88671875" style="188" customWidth="1"/>
    <col min="15379" max="15379" width="2.109375" style="188" customWidth="1"/>
    <col min="15380" max="15380" width="12.88671875" style="188" customWidth="1"/>
    <col min="15381" max="15381" width="2" style="188" customWidth="1"/>
    <col min="15382" max="15382" width="11.88671875" style="188" customWidth="1"/>
    <col min="15383" max="15383" width="11.44140625" style="188" customWidth="1"/>
    <col min="15384" max="15384" width="1.88671875" style="188" customWidth="1"/>
    <col min="15385" max="15385" width="11.88671875" style="188" customWidth="1"/>
    <col min="15386" max="15386" width="2.109375" style="188" customWidth="1"/>
    <col min="15387" max="15387" width="11.44140625" style="188" customWidth="1"/>
    <col min="15388" max="15388" width="0.5546875" style="188" customWidth="1"/>
    <col min="15389" max="15389" width="2.109375" style="188" customWidth="1"/>
    <col min="15390" max="15390" width="10.5546875" style="188" customWidth="1"/>
    <col min="15391" max="15391" width="11.109375" style="188" customWidth="1"/>
    <col min="15392" max="15392" width="2.109375" style="188" customWidth="1"/>
    <col min="15393" max="15393" width="11.109375" style="188" customWidth="1"/>
    <col min="15394" max="15394" width="2.109375" style="188" customWidth="1"/>
    <col min="15395" max="15395" width="12.44140625" style="188" customWidth="1"/>
    <col min="15396" max="15614" width="8.88671875" style="188"/>
    <col min="15615" max="15615" width="51" style="188" customWidth="1"/>
    <col min="15616" max="15616" width="2.109375" style="188" customWidth="1"/>
    <col min="15617" max="15617" width="14.109375" style="188" customWidth="1"/>
    <col min="15618" max="15619" width="8.88671875" style="188" customWidth="1"/>
    <col min="15620" max="15620" width="2" style="188" customWidth="1"/>
    <col min="15621" max="15621" width="14.88671875" style="188" customWidth="1"/>
    <col min="15622" max="15622" width="2" style="188" customWidth="1"/>
    <col min="15623" max="15623" width="14.88671875" style="188" customWidth="1"/>
    <col min="15624" max="15624" width="2.109375" style="188" customWidth="1"/>
    <col min="15625" max="15625" width="14.88671875" style="188" customWidth="1"/>
    <col min="15626" max="15626" width="2.109375" style="188" customWidth="1"/>
    <col min="15627" max="15627" width="14.88671875" style="188" customWidth="1"/>
    <col min="15628" max="15629" width="3.88671875" style="188" customWidth="1"/>
    <col min="15630" max="15630" width="12.44140625" style="188" customWidth="1"/>
    <col min="15631" max="15631" width="2.109375" style="188" customWidth="1"/>
    <col min="15632" max="15632" width="12.5546875" style="188" customWidth="1"/>
    <col min="15633" max="15633" width="2.109375" style="188" customWidth="1"/>
    <col min="15634" max="15634" width="12.88671875" style="188" customWidth="1"/>
    <col min="15635" max="15635" width="2.109375" style="188" customWidth="1"/>
    <col min="15636" max="15636" width="12.88671875" style="188" customWidth="1"/>
    <col min="15637" max="15637" width="2" style="188" customWidth="1"/>
    <col min="15638" max="15638" width="11.88671875" style="188" customWidth="1"/>
    <col min="15639" max="15639" width="11.44140625" style="188" customWidth="1"/>
    <col min="15640" max="15640" width="1.88671875" style="188" customWidth="1"/>
    <col min="15641" max="15641" width="11.88671875" style="188" customWidth="1"/>
    <col min="15642" max="15642" width="2.109375" style="188" customWidth="1"/>
    <col min="15643" max="15643" width="11.44140625" style="188" customWidth="1"/>
    <col min="15644" max="15644" width="0.5546875" style="188" customWidth="1"/>
    <col min="15645" max="15645" width="2.109375" style="188" customWidth="1"/>
    <col min="15646" max="15646" width="10.5546875" style="188" customWidth="1"/>
    <col min="15647" max="15647" width="11.109375" style="188" customWidth="1"/>
    <col min="15648" max="15648" width="2.109375" style="188" customWidth="1"/>
    <col min="15649" max="15649" width="11.109375" style="188" customWidth="1"/>
    <col min="15650" max="15650" width="2.109375" style="188" customWidth="1"/>
    <col min="15651" max="15651" width="12.44140625" style="188" customWidth="1"/>
    <col min="15652" max="15870" width="8.88671875" style="188"/>
    <col min="15871" max="15871" width="51" style="188" customWidth="1"/>
    <col min="15872" max="15872" width="2.109375" style="188" customWidth="1"/>
    <col min="15873" max="15873" width="14.109375" style="188" customWidth="1"/>
    <col min="15874" max="15875" width="8.88671875" style="188" customWidth="1"/>
    <col min="15876" max="15876" width="2" style="188" customWidth="1"/>
    <col min="15877" max="15877" width="14.88671875" style="188" customWidth="1"/>
    <col min="15878" max="15878" width="2" style="188" customWidth="1"/>
    <col min="15879" max="15879" width="14.88671875" style="188" customWidth="1"/>
    <col min="15880" max="15880" width="2.109375" style="188" customWidth="1"/>
    <col min="15881" max="15881" width="14.88671875" style="188" customWidth="1"/>
    <col min="15882" max="15882" width="2.109375" style="188" customWidth="1"/>
    <col min="15883" max="15883" width="14.88671875" style="188" customWidth="1"/>
    <col min="15884" max="15885" width="3.88671875" style="188" customWidth="1"/>
    <col min="15886" max="15886" width="12.44140625" style="188" customWidth="1"/>
    <col min="15887" max="15887" width="2.109375" style="188" customWidth="1"/>
    <col min="15888" max="15888" width="12.5546875" style="188" customWidth="1"/>
    <col min="15889" max="15889" width="2.109375" style="188" customWidth="1"/>
    <col min="15890" max="15890" width="12.88671875" style="188" customWidth="1"/>
    <col min="15891" max="15891" width="2.109375" style="188" customWidth="1"/>
    <col min="15892" max="15892" width="12.88671875" style="188" customWidth="1"/>
    <col min="15893" max="15893" width="2" style="188" customWidth="1"/>
    <col min="15894" max="15894" width="11.88671875" style="188" customWidth="1"/>
    <col min="15895" max="15895" width="11.44140625" style="188" customWidth="1"/>
    <col min="15896" max="15896" width="1.88671875" style="188" customWidth="1"/>
    <col min="15897" max="15897" width="11.88671875" style="188" customWidth="1"/>
    <col min="15898" max="15898" width="2.109375" style="188" customWidth="1"/>
    <col min="15899" max="15899" width="11.44140625" style="188" customWidth="1"/>
    <col min="15900" max="15900" width="0.5546875" style="188" customWidth="1"/>
    <col min="15901" max="15901" width="2.109375" style="188" customWidth="1"/>
    <col min="15902" max="15902" width="10.5546875" style="188" customWidth="1"/>
    <col min="15903" max="15903" width="11.109375" style="188" customWidth="1"/>
    <col min="15904" max="15904" width="2.109375" style="188" customWidth="1"/>
    <col min="15905" max="15905" width="11.109375" style="188" customWidth="1"/>
    <col min="15906" max="15906" width="2.109375" style="188" customWidth="1"/>
    <col min="15907" max="15907" width="12.44140625" style="188" customWidth="1"/>
    <col min="15908" max="16126" width="8.88671875" style="188"/>
    <col min="16127" max="16127" width="51" style="188" customWidth="1"/>
    <col min="16128" max="16128" width="2.109375" style="188" customWidth="1"/>
    <col min="16129" max="16129" width="14.109375" style="188" customWidth="1"/>
    <col min="16130" max="16131" width="8.88671875" style="188" customWidth="1"/>
    <col min="16132" max="16132" width="2" style="188" customWidth="1"/>
    <col min="16133" max="16133" width="14.88671875" style="188" customWidth="1"/>
    <col min="16134" max="16134" width="2" style="188" customWidth="1"/>
    <col min="16135" max="16135" width="14.88671875" style="188" customWidth="1"/>
    <col min="16136" max="16136" width="2.109375" style="188" customWidth="1"/>
    <col min="16137" max="16137" width="14.88671875" style="188" customWidth="1"/>
    <col min="16138" max="16138" width="2.109375" style="188" customWidth="1"/>
    <col min="16139" max="16139" width="14.88671875" style="188" customWidth="1"/>
    <col min="16140" max="16141" width="3.88671875" style="188" customWidth="1"/>
    <col min="16142" max="16142" width="12.44140625" style="188" customWidth="1"/>
    <col min="16143" max="16143" width="2.109375" style="188" customWidth="1"/>
    <col min="16144" max="16144" width="12.5546875" style="188" customWidth="1"/>
    <col min="16145" max="16145" width="2.109375" style="188" customWidth="1"/>
    <col min="16146" max="16146" width="12.88671875" style="188" customWidth="1"/>
    <col min="16147" max="16147" width="2.109375" style="188" customWidth="1"/>
    <col min="16148" max="16148" width="12.88671875" style="188" customWidth="1"/>
    <col min="16149" max="16149" width="2" style="188" customWidth="1"/>
    <col min="16150" max="16150" width="11.88671875" style="188" customWidth="1"/>
    <col min="16151" max="16151" width="11.44140625" style="188" customWidth="1"/>
    <col min="16152" max="16152" width="1.88671875" style="188" customWidth="1"/>
    <col min="16153" max="16153" width="11.88671875" style="188" customWidth="1"/>
    <col min="16154" max="16154" width="2.109375" style="188" customWidth="1"/>
    <col min="16155" max="16155" width="11.44140625" style="188" customWidth="1"/>
    <col min="16156" max="16156" width="0.5546875" style="188" customWidth="1"/>
    <col min="16157" max="16157" width="2.109375" style="188" customWidth="1"/>
    <col min="16158" max="16158" width="10.5546875" style="188" customWidth="1"/>
    <col min="16159" max="16159" width="11.109375" style="188" customWidth="1"/>
    <col min="16160" max="16160" width="2.109375" style="188" customWidth="1"/>
    <col min="16161" max="16161" width="11.109375" style="188" customWidth="1"/>
    <col min="16162" max="16162" width="2.109375" style="188" customWidth="1"/>
    <col min="16163" max="16163" width="12.44140625" style="188" customWidth="1"/>
    <col min="16164" max="16384" width="8.88671875" style="188"/>
  </cols>
  <sheetData>
    <row r="1" spans="1:35">
      <c r="A1" s="368" t="s">
        <v>775</v>
      </c>
    </row>
    <row r="3" spans="1:35" ht="18">
      <c r="A3" s="270" t="s">
        <v>59</v>
      </c>
    </row>
    <row r="4" spans="1:35" ht="18">
      <c r="A4" s="270" t="s">
        <v>47</v>
      </c>
      <c r="B4" s="177"/>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5" ht="18">
      <c r="A5" s="270" t="s">
        <v>1052</v>
      </c>
      <c r="B5" s="180"/>
      <c r="C5" s="181"/>
      <c r="D5" s="181"/>
      <c r="E5" s="181"/>
      <c r="F5" s="181"/>
      <c r="G5" s="181"/>
      <c r="H5" s="181"/>
      <c r="I5" s="181"/>
      <c r="J5" s="181"/>
      <c r="K5" s="183" t="s">
        <v>490</v>
      </c>
      <c r="L5" s="181"/>
      <c r="M5" s="181"/>
      <c r="N5" s="181"/>
      <c r="O5" s="181"/>
      <c r="P5" s="181"/>
      <c r="Q5" s="181"/>
      <c r="R5" s="181"/>
      <c r="S5" s="181"/>
      <c r="T5" s="182"/>
      <c r="U5" s="181"/>
      <c r="V5" s="181"/>
      <c r="W5" s="181"/>
      <c r="X5" s="181"/>
      <c r="Y5" s="181"/>
      <c r="Z5" s="181"/>
      <c r="AA5" s="181"/>
      <c r="AB5" s="181"/>
      <c r="AC5" s="181"/>
      <c r="AD5" s="181"/>
      <c r="AE5" s="181"/>
      <c r="AF5" s="181"/>
      <c r="AG5" s="181"/>
      <c r="AH5" s="181"/>
      <c r="AI5" s="183"/>
    </row>
    <row r="6" spans="1:35" ht="18">
      <c r="A6" s="270" t="s">
        <v>555</v>
      </c>
      <c r="B6" s="180"/>
      <c r="C6" s="181"/>
      <c r="D6" s="181"/>
      <c r="E6" s="181"/>
      <c r="F6" s="181"/>
      <c r="G6" s="181"/>
      <c r="H6" s="181"/>
      <c r="I6" s="181"/>
      <c r="J6" s="181"/>
      <c r="K6" s="212" t="s">
        <v>491</v>
      </c>
      <c r="L6" s="181"/>
      <c r="M6" s="181"/>
      <c r="N6" s="181"/>
      <c r="O6" s="181"/>
      <c r="P6" s="181"/>
      <c r="Q6" s="181"/>
      <c r="R6" s="181"/>
      <c r="S6" s="181"/>
      <c r="T6" s="184"/>
      <c r="U6" s="181"/>
      <c r="V6" s="181"/>
      <c r="W6" s="181"/>
      <c r="X6" s="181"/>
      <c r="Y6" s="181"/>
      <c r="Z6" s="181"/>
      <c r="AA6" s="181"/>
      <c r="AB6" s="181"/>
      <c r="AC6" s="181"/>
      <c r="AD6" s="181"/>
      <c r="AE6" s="181"/>
      <c r="AF6" s="181"/>
      <c r="AG6" s="181"/>
      <c r="AH6" s="181"/>
      <c r="AI6" s="181"/>
    </row>
    <row r="7" spans="1:35" ht="18">
      <c r="A7" s="270" t="s">
        <v>1057</v>
      </c>
      <c r="B7" s="180"/>
      <c r="C7" s="181"/>
      <c r="D7" s="181"/>
      <c r="E7" s="181"/>
      <c r="F7" s="181"/>
      <c r="G7" s="181"/>
      <c r="H7" s="181"/>
      <c r="I7" s="181"/>
      <c r="J7" s="181"/>
      <c r="K7" s="212"/>
      <c r="L7" s="181"/>
      <c r="M7" s="181"/>
      <c r="N7" s="181"/>
      <c r="O7" s="181"/>
      <c r="P7" s="181"/>
      <c r="Q7" s="181"/>
      <c r="R7" s="181"/>
      <c r="S7" s="181"/>
      <c r="T7" s="184"/>
      <c r="U7" s="181"/>
      <c r="V7" s="181"/>
      <c r="W7" s="181"/>
      <c r="X7" s="181"/>
      <c r="Y7" s="181"/>
      <c r="Z7" s="181"/>
      <c r="AA7" s="181"/>
      <c r="AB7" s="181"/>
      <c r="AC7" s="181"/>
      <c r="AD7" s="181"/>
      <c r="AE7" s="181"/>
      <c r="AF7" s="181"/>
      <c r="AG7" s="181"/>
      <c r="AH7" s="181"/>
      <c r="AI7" s="181"/>
    </row>
    <row r="8" spans="1:35" ht="18">
      <c r="A8" s="271" t="s">
        <v>1314</v>
      </c>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row>
    <row r="9" spans="1:35" ht="15.75">
      <c r="A9" s="198" t="s">
        <v>1107</v>
      </c>
      <c r="B9" s="185"/>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row>
    <row r="10" spans="1:35">
      <c r="A10" s="187"/>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row>
    <row r="11" spans="1:35" ht="15.75">
      <c r="C11" s="829"/>
      <c r="D11" s="830"/>
      <c r="E11" s="830"/>
      <c r="F11" s="830"/>
      <c r="G11" s="830"/>
      <c r="H11" s="830"/>
      <c r="I11" s="830"/>
      <c r="J11" s="830"/>
      <c r="K11" s="830"/>
      <c r="L11" s="189"/>
      <c r="M11" s="190"/>
      <c r="N11" s="189"/>
      <c r="O11" s="189"/>
      <c r="P11" s="189"/>
      <c r="Q11" s="189"/>
      <c r="R11" s="189"/>
      <c r="S11" s="189"/>
      <c r="T11" s="189"/>
      <c r="U11" s="190"/>
      <c r="V11" s="189"/>
      <c r="W11" s="189"/>
      <c r="X11" s="189"/>
      <c r="Y11" s="189"/>
      <c r="Z11" s="189"/>
      <c r="AA11" s="189"/>
      <c r="AB11" s="189"/>
      <c r="AC11" s="190"/>
      <c r="AD11" s="189"/>
      <c r="AE11" s="191"/>
      <c r="AF11" s="189"/>
      <c r="AG11" s="189"/>
      <c r="AH11" s="189"/>
      <c r="AI11" s="189"/>
    </row>
    <row r="12" spans="1:35" ht="15.75">
      <c r="C12" s="190"/>
      <c r="D12" s="190"/>
      <c r="E12" s="190"/>
      <c r="F12" s="190"/>
      <c r="G12" s="190"/>
      <c r="H12" s="190"/>
      <c r="I12" s="190"/>
      <c r="J12" s="190"/>
      <c r="K12" s="190" t="s">
        <v>1372</v>
      </c>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row>
    <row r="13" spans="1:35" ht="15.75">
      <c r="C13" s="190"/>
      <c r="D13" s="190"/>
      <c r="E13" s="190"/>
      <c r="F13" s="190"/>
      <c r="G13" s="190"/>
      <c r="H13" s="190"/>
      <c r="I13" s="190"/>
      <c r="J13" s="190"/>
      <c r="K13" s="192" t="s">
        <v>523</v>
      </c>
      <c r="L13" s="192"/>
      <c r="M13" s="190"/>
      <c r="N13" s="190"/>
      <c r="O13" s="190"/>
      <c r="P13" s="190"/>
      <c r="Q13" s="190"/>
      <c r="R13" s="190"/>
      <c r="S13" s="190"/>
      <c r="T13" s="193"/>
      <c r="U13" s="190"/>
      <c r="V13" s="190"/>
      <c r="W13" s="190"/>
      <c r="X13" s="190"/>
      <c r="Y13" s="190"/>
      <c r="Z13" s="190"/>
      <c r="AA13" s="193"/>
      <c r="AB13" s="192"/>
      <c r="AC13" s="190"/>
      <c r="AD13" s="190"/>
      <c r="AE13" s="190"/>
      <c r="AF13" s="190"/>
      <c r="AG13" s="190"/>
      <c r="AH13" s="190"/>
      <c r="AI13" s="193"/>
    </row>
    <row r="14" spans="1:35" ht="15.75">
      <c r="C14" s="826" t="s">
        <v>1045</v>
      </c>
      <c r="D14" s="826"/>
      <c r="E14" s="826"/>
      <c r="F14" s="826"/>
      <c r="G14" s="826"/>
      <c r="H14" s="190"/>
      <c r="I14" s="190"/>
      <c r="J14" s="190"/>
      <c r="K14" s="192" t="s">
        <v>493</v>
      </c>
      <c r="L14" s="192"/>
      <c r="M14" s="190"/>
      <c r="N14" s="194"/>
      <c r="O14" s="194"/>
      <c r="P14" s="195"/>
      <c r="Q14" s="190"/>
      <c r="R14" s="190"/>
      <c r="S14" s="190"/>
      <c r="T14" s="193"/>
      <c r="U14" s="190"/>
      <c r="V14" s="193"/>
      <c r="W14" s="192"/>
      <c r="X14" s="190"/>
      <c r="Y14" s="190"/>
      <c r="Z14" s="190"/>
      <c r="AA14" s="193"/>
      <c r="AB14" s="192"/>
      <c r="AC14" s="190"/>
      <c r="AD14" s="193"/>
      <c r="AE14" s="192"/>
      <c r="AF14" s="190"/>
      <c r="AG14" s="190"/>
      <c r="AH14" s="190"/>
      <c r="AI14" s="193"/>
    </row>
    <row r="15" spans="1:35" ht="15.75">
      <c r="C15" s="192" t="s">
        <v>494</v>
      </c>
      <c r="D15" s="192"/>
      <c r="E15" s="196" t="s">
        <v>495</v>
      </c>
      <c r="F15" s="192"/>
      <c r="G15" s="193" t="s">
        <v>496</v>
      </c>
      <c r="H15" s="190"/>
      <c r="I15" s="193" t="s">
        <v>497</v>
      </c>
      <c r="J15" s="190"/>
      <c r="K15" s="193" t="s">
        <v>515</v>
      </c>
      <c r="L15" s="192"/>
      <c r="M15" s="190"/>
      <c r="N15" s="192"/>
      <c r="O15" s="192"/>
      <c r="P15" s="192"/>
      <c r="Q15" s="190"/>
      <c r="R15" s="193"/>
      <c r="S15" s="190"/>
      <c r="T15" s="193"/>
      <c r="U15" s="190"/>
      <c r="V15" s="192"/>
      <c r="W15" s="192"/>
      <c r="X15" s="190"/>
      <c r="Y15" s="193"/>
      <c r="Z15" s="190"/>
      <c r="AA15" s="193"/>
      <c r="AB15" s="192"/>
      <c r="AC15" s="190"/>
      <c r="AD15" s="192"/>
      <c r="AE15" s="192"/>
      <c r="AF15" s="190"/>
      <c r="AG15" s="193"/>
      <c r="AH15" s="190"/>
      <c r="AI15" s="193"/>
    </row>
    <row r="16" spans="1:35">
      <c r="A16" s="185"/>
      <c r="B16" s="180"/>
      <c r="C16" s="197"/>
      <c r="D16" s="181"/>
      <c r="E16" s="181"/>
      <c r="F16" s="181"/>
      <c r="G16" s="197"/>
      <c r="H16" s="181"/>
      <c r="I16" s="197"/>
      <c r="J16" s="181"/>
      <c r="K16" s="197"/>
      <c r="L16" s="181"/>
      <c r="M16" s="181"/>
      <c r="O16" s="181"/>
      <c r="P16" s="181"/>
      <c r="Q16" s="181"/>
      <c r="R16" s="181"/>
      <c r="S16" s="181"/>
      <c r="T16" s="181"/>
      <c r="U16" s="181"/>
      <c r="V16" s="181"/>
      <c r="W16" s="181"/>
      <c r="X16" s="181"/>
      <c r="Y16" s="181"/>
      <c r="Z16" s="181"/>
      <c r="AA16" s="181"/>
      <c r="AB16" s="181"/>
      <c r="AC16" s="181"/>
      <c r="AD16" s="181"/>
      <c r="AE16" s="181"/>
      <c r="AF16" s="181"/>
      <c r="AG16" s="181"/>
      <c r="AH16" s="181"/>
      <c r="AI16" s="181"/>
    </row>
    <row r="17" spans="1:35" ht="15.75">
      <c r="A17" s="198" t="s">
        <v>0</v>
      </c>
    </row>
    <row r="18" spans="1:35">
      <c r="A18" s="199" t="s">
        <v>1007</v>
      </c>
      <c r="B18" s="188" t="s">
        <v>22</v>
      </c>
      <c r="C18" s="241">
        <v>387000</v>
      </c>
      <c r="D18" s="277"/>
      <c r="E18" s="241">
        <v>387000</v>
      </c>
      <c r="F18" s="277"/>
      <c r="G18" s="241">
        <v>377000</v>
      </c>
      <c r="H18" s="277"/>
      <c r="I18" s="241">
        <f>ROUND('Exhibit A-4  State - Federal'!C16,-2)</f>
        <v>376800</v>
      </c>
      <c r="J18" s="277"/>
      <c r="K18" s="241">
        <f t="shared" ref="K18:K23" si="0">SUM(I18)-SUM(G18)</f>
        <v>-200</v>
      </c>
      <c r="M18" s="202"/>
      <c r="N18" s="201"/>
      <c r="O18" s="202"/>
      <c r="P18" s="201"/>
      <c r="Q18" s="202"/>
      <c r="S18" s="202"/>
      <c r="U18" s="202"/>
      <c r="X18" s="202"/>
      <c r="Z18" s="202"/>
      <c r="AC18" s="202"/>
      <c r="AF18" s="202"/>
      <c r="AG18" s="204"/>
      <c r="AH18" s="202"/>
    </row>
    <row r="19" spans="1:35">
      <c r="A19" s="199" t="s">
        <v>1008</v>
      </c>
      <c r="B19" s="188" t="s">
        <v>22</v>
      </c>
      <c r="C19" s="201">
        <v>630000</v>
      </c>
      <c r="D19" s="203"/>
      <c r="E19" s="201">
        <v>630000</v>
      </c>
      <c r="F19" s="203"/>
      <c r="G19" s="201">
        <v>612000</v>
      </c>
      <c r="H19" s="203"/>
      <c r="I19" s="201">
        <f>ROUND('Exhibit A-4  State - Federal'!C17,-2)</f>
        <v>624600</v>
      </c>
      <c r="J19" s="203"/>
      <c r="K19" s="201">
        <f t="shared" si="0"/>
        <v>12600</v>
      </c>
      <c r="M19" s="202"/>
      <c r="N19" s="201"/>
      <c r="O19" s="202"/>
      <c r="P19" s="201"/>
      <c r="Q19" s="202"/>
      <c r="S19" s="202"/>
      <c r="U19" s="202"/>
      <c r="X19" s="202"/>
      <c r="Z19" s="202"/>
      <c r="AC19" s="202"/>
      <c r="AF19" s="202"/>
      <c r="AG19" s="204"/>
      <c r="AH19" s="202"/>
    </row>
    <row r="20" spans="1:35">
      <c r="A20" s="199" t="s">
        <v>1009</v>
      </c>
      <c r="B20" s="188" t="s">
        <v>22</v>
      </c>
      <c r="C20" s="201">
        <v>257000</v>
      </c>
      <c r="D20" s="203"/>
      <c r="E20" s="201">
        <v>257000</v>
      </c>
      <c r="F20" s="203"/>
      <c r="G20" s="201">
        <v>257000</v>
      </c>
      <c r="H20" s="203"/>
      <c r="I20" s="201">
        <f>ROUND('Exhibit A-4  State - Federal'!C18,-2)-100</f>
        <v>257300</v>
      </c>
      <c r="J20" s="203"/>
      <c r="K20" s="201">
        <f t="shared" si="0"/>
        <v>300</v>
      </c>
      <c r="M20" s="202"/>
      <c r="N20" s="201"/>
      <c r="O20" s="202"/>
      <c r="P20" s="201"/>
      <c r="Q20" s="202"/>
      <c r="S20" s="202"/>
      <c r="U20" s="202"/>
      <c r="X20" s="202"/>
      <c r="Z20" s="202"/>
      <c r="AC20" s="202"/>
      <c r="AF20" s="202"/>
      <c r="AG20" s="204"/>
      <c r="AH20" s="202"/>
    </row>
    <row r="21" spans="1:35">
      <c r="A21" s="199" t="s">
        <v>498</v>
      </c>
      <c r="B21" s="188" t="s">
        <v>22</v>
      </c>
      <c r="C21" s="201">
        <v>9172000</v>
      </c>
      <c r="D21" s="201"/>
      <c r="E21" s="201">
        <v>8712000</v>
      </c>
      <c r="F21" s="201"/>
      <c r="G21" s="201">
        <v>7855000</v>
      </c>
      <c r="H21" s="201"/>
      <c r="I21" s="201">
        <f>ROUND('Exhibit A-4  State - Federal'!C19,-2)</f>
        <v>6362600</v>
      </c>
      <c r="J21" s="201"/>
      <c r="K21" s="201">
        <f t="shared" si="0"/>
        <v>-1492400</v>
      </c>
      <c r="N21" s="201"/>
      <c r="P21" s="201"/>
    </row>
    <row r="22" spans="1:35" ht="15.75">
      <c r="A22" s="199" t="s">
        <v>1015</v>
      </c>
      <c r="B22" s="188" t="s">
        <v>22</v>
      </c>
      <c r="C22" s="566">
        <v>5000</v>
      </c>
      <c r="D22" s="201"/>
      <c r="E22" s="201">
        <v>5000</v>
      </c>
      <c r="F22" s="201"/>
      <c r="G22" s="201">
        <v>5000</v>
      </c>
      <c r="H22" s="201"/>
      <c r="I22" s="566">
        <f>ROUND('Exhibit A-4  State - Federal'!C20,-2)-100</f>
        <v>6600</v>
      </c>
      <c r="J22" s="201"/>
      <c r="K22" s="201">
        <f t="shared" si="0"/>
        <v>1600</v>
      </c>
      <c r="M22" s="190"/>
      <c r="N22" s="201"/>
      <c r="P22" s="201"/>
      <c r="V22" s="209"/>
      <c r="W22" s="209"/>
      <c r="Y22" s="209"/>
      <c r="AA22" s="209"/>
      <c r="AB22" s="217"/>
    </row>
    <row r="23" spans="1:35" ht="15.75">
      <c r="A23" s="199" t="s">
        <v>1062</v>
      </c>
      <c r="B23" s="188" t="s">
        <v>22</v>
      </c>
      <c r="C23" s="179">
        <v>4699000</v>
      </c>
      <c r="D23" s="201"/>
      <c r="E23" s="201">
        <v>4720000</v>
      </c>
      <c r="F23" s="201"/>
      <c r="G23" s="201">
        <v>4805000</v>
      </c>
      <c r="H23" s="201"/>
      <c r="I23" s="566">
        <f>ROUND('Exhibit A-4  State - Federal'!C46,-2)</f>
        <v>5049300</v>
      </c>
      <c r="J23" s="201"/>
      <c r="K23" s="201">
        <f t="shared" si="0"/>
        <v>244300</v>
      </c>
      <c r="M23" s="190"/>
      <c r="N23" s="201"/>
      <c r="P23" s="201"/>
      <c r="V23" s="209"/>
      <c r="W23" s="209"/>
      <c r="Y23" s="209"/>
      <c r="AA23" s="209"/>
      <c r="AB23" s="217"/>
    </row>
    <row r="24" spans="1:35" ht="15.75">
      <c r="A24" s="205" t="s">
        <v>1014</v>
      </c>
      <c r="B24" s="188" t="s">
        <v>22</v>
      </c>
      <c r="C24" s="206">
        <f>ROUND(SUM(C18:C23),1)</f>
        <v>15150000</v>
      </c>
      <c r="D24" s="211"/>
      <c r="E24" s="279">
        <f>ROUND(SUM(E18:E23),1)</f>
        <v>14711000</v>
      </c>
      <c r="F24" s="211"/>
      <c r="G24" s="206">
        <f>ROUND(SUM(G18:G23),1)</f>
        <v>13911000</v>
      </c>
      <c r="H24" s="211"/>
      <c r="I24" s="206">
        <f>ROUND(SUM(I18:I23),1)</f>
        <v>12677200</v>
      </c>
      <c r="J24" s="211"/>
      <c r="K24" s="206">
        <f>ROUND(SUM(K18:K23),1)</f>
        <v>-1233800</v>
      </c>
      <c r="L24" s="190"/>
      <c r="M24" s="190"/>
      <c r="N24" s="201"/>
      <c r="O24" s="190"/>
      <c r="P24" s="201"/>
      <c r="Q24" s="190"/>
      <c r="R24" s="190"/>
      <c r="S24" s="190"/>
      <c r="T24" s="190"/>
      <c r="U24" s="190"/>
      <c r="V24" s="190"/>
      <c r="W24" s="190"/>
      <c r="X24" s="190"/>
      <c r="Y24" s="190"/>
      <c r="Z24" s="190"/>
      <c r="AA24" s="190"/>
      <c r="AB24" s="190"/>
      <c r="AC24" s="190"/>
      <c r="AD24" s="190"/>
      <c r="AE24" s="190"/>
      <c r="AF24" s="190"/>
      <c r="AG24" s="190"/>
      <c r="AH24" s="190"/>
      <c r="AI24" s="190"/>
    </row>
    <row r="25" spans="1:35">
      <c r="C25" s="208"/>
      <c r="D25" s="201"/>
      <c r="E25" s="201"/>
      <c r="F25" s="201"/>
      <c r="G25" s="208"/>
      <c r="H25" s="201"/>
      <c r="I25" s="208"/>
      <c r="J25" s="201"/>
      <c r="K25" s="208"/>
      <c r="N25" s="201"/>
      <c r="P25" s="201"/>
    </row>
    <row r="26" spans="1:35" ht="15.75">
      <c r="A26" s="198" t="s">
        <v>6</v>
      </c>
      <c r="C26" s="201"/>
      <c r="D26" s="201"/>
      <c r="E26" s="201"/>
      <c r="F26" s="201"/>
      <c r="G26" s="201"/>
      <c r="H26" s="201"/>
      <c r="I26" s="201"/>
      <c r="J26" s="201"/>
      <c r="K26" s="201"/>
      <c r="N26" s="201"/>
      <c r="P26" s="201"/>
    </row>
    <row r="27" spans="1:35">
      <c r="A27" s="199" t="s">
        <v>1016</v>
      </c>
      <c r="B27" s="188" t="s">
        <v>22</v>
      </c>
      <c r="C27" s="179">
        <v>4691000</v>
      </c>
      <c r="D27" s="201"/>
      <c r="E27" s="201">
        <v>4555000</v>
      </c>
      <c r="F27" s="201"/>
      <c r="G27" s="201">
        <v>3782000</v>
      </c>
      <c r="H27" s="201"/>
      <c r="I27" s="203">
        <f>ROUND('Exhibit A-4  State - Federal'!C36,-2)</f>
        <v>5016600</v>
      </c>
      <c r="J27" s="201"/>
      <c r="K27" s="201">
        <f>-(SUM(G27)-SUM(I27))</f>
        <v>1234600</v>
      </c>
      <c r="N27" s="201"/>
      <c r="O27" s="202"/>
      <c r="P27" s="201"/>
      <c r="R27" s="202"/>
      <c r="V27" s="209"/>
      <c r="W27" s="209"/>
      <c r="Y27" s="209"/>
      <c r="AA27" s="209"/>
      <c r="AB27" s="217"/>
    </row>
    <row r="28" spans="1:35" ht="15.75">
      <c r="A28" s="199" t="s">
        <v>1017</v>
      </c>
      <c r="B28" s="188" t="s">
        <v>22</v>
      </c>
      <c r="C28" s="179">
        <v>9741000</v>
      </c>
      <c r="D28" s="201"/>
      <c r="E28" s="201">
        <v>9391000</v>
      </c>
      <c r="F28" s="201"/>
      <c r="G28" s="201">
        <v>9075000</v>
      </c>
      <c r="H28" s="201"/>
      <c r="I28" s="567">
        <f>ROUND('Exhibit A-4  State - Federal'!C37,-2)-100</f>
        <v>6786000</v>
      </c>
      <c r="J28" s="201"/>
      <c r="K28" s="201">
        <f>-(SUM(G28)-SUM(I28))</f>
        <v>-2289000</v>
      </c>
      <c r="L28" s="217"/>
      <c r="M28" s="190"/>
      <c r="N28" s="201"/>
      <c r="O28" s="202"/>
      <c r="P28" s="201"/>
      <c r="R28" s="202"/>
      <c r="V28" s="209"/>
      <c r="W28" s="209"/>
      <c r="Y28" s="209"/>
      <c r="AA28" s="209"/>
      <c r="AB28" s="217"/>
    </row>
    <row r="29" spans="1:35" ht="15.75">
      <c r="A29" s="199" t="s">
        <v>1063</v>
      </c>
      <c r="B29" s="188" t="s">
        <v>22</v>
      </c>
      <c r="C29" s="179">
        <v>1291000</v>
      </c>
      <c r="D29" s="201"/>
      <c r="E29" s="201">
        <v>1291000</v>
      </c>
      <c r="F29" s="201"/>
      <c r="G29" s="201">
        <v>1251000</v>
      </c>
      <c r="H29" s="201"/>
      <c r="I29" s="567">
        <f>-ROUND('Exhibit A-4  State - Federal'!C47,-2)</f>
        <v>1232500</v>
      </c>
      <c r="J29" s="201"/>
      <c r="K29" s="201">
        <f>-(SUM(G29)-SUM(I29))</f>
        <v>-18500</v>
      </c>
      <c r="L29" s="217"/>
      <c r="M29" s="190"/>
      <c r="N29" s="201"/>
      <c r="O29" s="202"/>
      <c r="P29" s="201"/>
      <c r="R29" s="202"/>
      <c r="V29" s="209"/>
      <c r="W29" s="209"/>
      <c r="Y29" s="209"/>
      <c r="AA29" s="209"/>
      <c r="AB29" s="217"/>
    </row>
    <row r="30" spans="1:35" ht="15.75">
      <c r="A30" s="205" t="s">
        <v>1013</v>
      </c>
      <c r="B30" s="188" t="s">
        <v>22</v>
      </c>
      <c r="C30" s="207">
        <f>ROUND(SUM(C27:C29),1)</f>
        <v>15723000</v>
      </c>
      <c r="D30" s="211"/>
      <c r="E30" s="207">
        <f>ROUND(SUM(E27:E29),1)</f>
        <v>15237000</v>
      </c>
      <c r="F30" s="211"/>
      <c r="G30" s="207">
        <f>ROUND(SUM(G27:G29),1)</f>
        <v>14108000</v>
      </c>
      <c r="H30" s="211"/>
      <c r="I30" s="207">
        <f>ROUND(SUM(I27:I29),1)</f>
        <v>13035100</v>
      </c>
      <c r="J30" s="211"/>
      <c r="K30" s="207">
        <f>ROUND(SUM(K27:K29),1)</f>
        <v>-1072900</v>
      </c>
      <c r="L30" s="190"/>
      <c r="M30" s="190"/>
      <c r="N30" s="201"/>
      <c r="O30" s="190"/>
      <c r="P30" s="201"/>
      <c r="Q30" s="190"/>
      <c r="R30" s="190"/>
      <c r="S30" s="190"/>
      <c r="T30" s="190"/>
      <c r="U30" s="190"/>
      <c r="V30" s="190"/>
      <c r="W30" s="190"/>
      <c r="X30" s="190"/>
      <c r="Y30" s="190"/>
      <c r="Z30" s="190"/>
      <c r="AA30" s="190"/>
      <c r="AB30" s="190"/>
      <c r="AC30" s="190"/>
      <c r="AD30" s="190"/>
      <c r="AE30" s="190"/>
      <c r="AF30" s="190"/>
      <c r="AG30" s="190"/>
      <c r="AH30" s="190"/>
      <c r="AI30" s="190"/>
    </row>
    <row r="31" spans="1:35">
      <c r="C31" s="201"/>
      <c r="D31" s="201"/>
      <c r="E31" s="201"/>
      <c r="F31" s="201"/>
      <c r="G31" s="201"/>
      <c r="H31" s="201"/>
      <c r="I31" s="201"/>
      <c r="J31" s="201"/>
      <c r="K31" s="201"/>
      <c r="N31" s="201"/>
      <c r="P31" s="201"/>
    </row>
    <row r="32" spans="1:35" ht="15.75">
      <c r="A32" s="198" t="s">
        <v>109</v>
      </c>
      <c r="C32" s="201"/>
      <c r="D32" s="201"/>
      <c r="E32" s="201"/>
      <c r="F32" s="201"/>
      <c r="G32" s="201"/>
      <c r="H32" s="201"/>
      <c r="I32" s="201"/>
      <c r="J32" s="201"/>
      <c r="K32" s="201"/>
      <c r="N32" s="201"/>
      <c r="P32" s="201"/>
    </row>
    <row r="33" spans="1:35" ht="15.75">
      <c r="A33" s="205" t="s">
        <v>1012</v>
      </c>
      <c r="B33" s="188" t="s">
        <v>22</v>
      </c>
      <c r="C33" s="221">
        <f>ROUND(SUM(C24)-SUM(C30),1)</f>
        <v>-573000</v>
      </c>
      <c r="D33" s="211"/>
      <c r="E33" s="221">
        <f>ROUND(SUM(E24)-SUM(E30),1)</f>
        <v>-526000</v>
      </c>
      <c r="F33" s="211"/>
      <c r="G33" s="221">
        <f>ROUND(SUM(G24)-SUM(G30),1)</f>
        <v>-197000</v>
      </c>
      <c r="H33" s="211"/>
      <c r="I33" s="221">
        <f>ROUND(SUM(I24)-SUM(I30),1)</f>
        <v>-357900</v>
      </c>
      <c r="J33" s="211"/>
      <c r="K33" s="221">
        <f>ROUND(SUM(K24)-SUM(K30),1)</f>
        <v>-160900</v>
      </c>
      <c r="L33" s="190"/>
      <c r="M33" s="190"/>
      <c r="N33" s="201"/>
      <c r="O33" s="190"/>
      <c r="P33" s="201"/>
      <c r="Q33" s="190"/>
      <c r="R33" s="190"/>
      <c r="S33" s="190"/>
      <c r="T33" s="190"/>
      <c r="U33" s="190"/>
      <c r="V33" s="190"/>
      <c r="W33" s="190"/>
      <c r="X33" s="190"/>
      <c r="Y33" s="190"/>
      <c r="Z33" s="190"/>
      <c r="AA33" s="190"/>
      <c r="AB33" s="190"/>
      <c r="AC33" s="190"/>
      <c r="AD33" s="190"/>
      <c r="AE33" s="190"/>
      <c r="AF33" s="190"/>
      <c r="AG33" s="190"/>
      <c r="AH33" s="190"/>
      <c r="AI33" s="190"/>
    </row>
    <row r="34" spans="1:35">
      <c r="C34" s="201"/>
      <c r="D34" s="201"/>
      <c r="E34" s="201"/>
      <c r="F34" s="201"/>
      <c r="G34" s="201"/>
      <c r="H34" s="201"/>
      <c r="I34" s="201"/>
      <c r="J34" s="201"/>
      <c r="K34" s="201"/>
      <c r="N34" s="201"/>
      <c r="P34" s="201"/>
    </row>
    <row r="35" spans="1:35" ht="15.75">
      <c r="A35" s="198" t="s">
        <v>17</v>
      </c>
      <c r="C35" s="201"/>
      <c r="D35" s="201"/>
      <c r="E35" s="201"/>
      <c r="F35" s="201"/>
      <c r="G35" s="201"/>
      <c r="H35" s="201"/>
      <c r="I35" s="201"/>
      <c r="J35" s="201"/>
      <c r="K35" s="201"/>
      <c r="N35" s="201"/>
      <c r="P35" s="201"/>
    </row>
    <row r="36" spans="1:35">
      <c r="A36" s="199" t="s">
        <v>1010</v>
      </c>
      <c r="B36" s="188" t="s">
        <v>22</v>
      </c>
      <c r="C36" s="179">
        <v>433000</v>
      </c>
      <c r="D36" s="201"/>
      <c r="E36" s="201">
        <v>398000</v>
      </c>
      <c r="F36" s="201"/>
      <c r="G36" s="201">
        <v>218000</v>
      </c>
      <c r="H36" s="201"/>
      <c r="I36" s="567">
        <f>ROUND('Exhibit A-4  State - Federal'!C45,-2)</f>
        <v>0</v>
      </c>
      <c r="J36" s="201"/>
      <c r="K36" s="201">
        <f>SUM(I36)-SUM(G36)</f>
        <v>-218000</v>
      </c>
      <c r="L36" s="217"/>
      <c r="N36" s="201"/>
      <c r="O36" s="209"/>
      <c r="P36" s="201"/>
      <c r="R36" s="209"/>
      <c r="T36" s="209"/>
      <c r="V36" s="209"/>
      <c r="W36" s="209"/>
      <c r="Y36" s="209"/>
      <c r="AA36" s="209"/>
      <c r="AB36" s="217"/>
      <c r="AD36" s="202"/>
      <c r="AE36" s="202"/>
      <c r="AG36" s="202"/>
    </row>
    <row r="37" spans="1:35" ht="15.75">
      <c r="A37" s="198" t="s">
        <v>520</v>
      </c>
      <c r="C37" s="208"/>
      <c r="D37" s="201"/>
      <c r="E37" s="208"/>
      <c r="F37" s="201"/>
      <c r="G37" s="208"/>
      <c r="H37" s="201"/>
      <c r="I37" s="208"/>
      <c r="J37" s="201"/>
      <c r="K37" s="208"/>
      <c r="N37" s="201"/>
      <c r="P37" s="201"/>
    </row>
    <row r="38" spans="1:35" ht="15.75">
      <c r="A38" s="205" t="s">
        <v>1011</v>
      </c>
      <c r="B38" s="188" t="s">
        <v>22</v>
      </c>
      <c r="C38" s="221">
        <f>ROUND(SUM(C35:C36),1)</f>
        <v>433000</v>
      </c>
      <c r="D38" s="211"/>
      <c r="E38" s="221">
        <f>ROUND(SUM(E35:E36),1)</f>
        <v>398000</v>
      </c>
      <c r="F38" s="211"/>
      <c r="G38" s="221">
        <f>ROUND(SUM(G35:G36),1)</f>
        <v>218000</v>
      </c>
      <c r="H38" s="211"/>
      <c r="I38" s="221">
        <f>ROUND(SUM(I35:I36),1)</f>
        <v>0</v>
      </c>
      <c r="J38" s="211"/>
      <c r="K38" s="221">
        <f>ROUND(SUM(K35:K36),1)</f>
        <v>-218000</v>
      </c>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row>
    <row r="39" spans="1:35" ht="15.75">
      <c r="A39" s="205"/>
      <c r="C39" s="211"/>
      <c r="D39" s="211"/>
      <c r="E39" s="211"/>
      <c r="F39" s="211"/>
      <c r="G39" s="211"/>
      <c r="H39" s="211"/>
      <c r="I39" s="211"/>
      <c r="J39" s="211"/>
      <c r="K39" s="211"/>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row>
    <row r="40" spans="1:35" ht="15.75">
      <c r="A40" s="198" t="s">
        <v>1066</v>
      </c>
      <c r="C40" s="201"/>
      <c r="D40" s="201"/>
      <c r="E40" s="201"/>
      <c r="F40" s="201"/>
      <c r="G40" s="201"/>
      <c r="H40" s="201"/>
      <c r="I40" s="201"/>
      <c r="J40" s="201"/>
      <c r="K40" s="201"/>
    </row>
    <row r="41" spans="1:35" ht="15.75">
      <c r="A41" s="198" t="s">
        <v>1067</v>
      </c>
      <c r="C41" s="201"/>
      <c r="D41" s="201"/>
      <c r="E41" s="201"/>
      <c r="F41" s="201"/>
      <c r="G41" s="201"/>
      <c r="H41" s="201"/>
      <c r="I41" s="201"/>
      <c r="J41" s="201"/>
      <c r="K41" s="201"/>
    </row>
    <row r="42" spans="1:35" ht="15.75">
      <c r="A42" s="205" t="s">
        <v>504</v>
      </c>
      <c r="B42" s="210" t="s">
        <v>22</v>
      </c>
      <c r="C42" s="211">
        <f>ROUND(SUM(C33)+SUM(C38),1)</f>
        <v>-140000</v>
      </c>
      <c r="D42" s="223"/>
      <c r="E42" s="211">
        <f>ROUND(SUM(E33)+SUM(E38),1)</f>
        <v>-128000</v>
      </c>
      <c r="F42" s="223"/>
      <c r="G42" s="211">
        <f>ROUND(SUM(G33)+SUM(G38),1)</f>
        <v>21000</v>
      </c>
      <c r="H42" s="223"/>
      <c r="I42" s="211">
        <f>ROUND(SUM(I33)+SUM(I38),1)</f>
        <v>-357900</v>
      </c>
      <c r="J42" s="223"/>
      <c r="K42" s="211">
        <f>ROUND(SUM(K33)+SUM(K38),1)</f>
        <v>-378900</v>
      </c>
      <c r="L42" s="190"/>
      <c r="M42" s="212"/>
      <c r="N42" s="190"/>
      <c r="O42" s="212"/>
      <c r="P42" s="190"/>
      <c r="Q42" s="212"/>
      <c r="R42" s="190"/>
      <c r="S42" s="212"/>
      <c r="T42" s="190"/>
      <c r="U42" s="212"/>
      <c r="V42" s="190"/>
      <c r="W42" s="190"/>
      <c r="X42" s="212"/>
      <c r="Y42" s="190"/>
      <c r="Z42" s="212"/>
      <c r="AA42" s="190"/>
      <c r="AB42" s="190"/>
      <c r="AC42" s="212"/>
      <c r="AD42" s="190"/>
      <c r="AE42" s="190"/>
      <c r="AF42" s="212"/>
      <c r="AG42" s="190"/>
      <c r="AH42" s="212"/>
      <c r="AI42" s="190"/>
    </row>
    <row r="43" spans="1:35" ht="15.75">
      <c r="C43" s="201"/>
      <c r="D43" s="201"/>
      <c r="E43" s="201"/>
      <c r="F43" s="201"/>
      <c r="G43" s="201"/>
      <c r="H43" s="201"/>
      <c r="I43" s="201"/>
      <c r="J43" s="201"/>
      <c r="K43" s="201"/>
      <c r="L43" s="190"/>
    </row>
    <row r="44" spans="1:35" ht="15.75">
      <c r="A44" s="205" t="s">
        <v>966</v>
      </c>
      <c r="B44" s="213" t="s">
        <v>22</v>
      </c>
      <c r="C44" s="211">
        <v>-757000</v>
      </c>
      <c r="D44" s="201"/>
      <c r="E44" s="211">
        <v>-757000</v>
      </c>
      <c r="F44" s="201"/>
      <c r="G44" s="211">
        <v>-757000</v>
      </c>
      <c r="H44" s="201"/>
      <c r="I44" s="211">
        <f>ROUND('Exhibit A-4  State - Federal'!C54,-2)</f>
        <v>-756800</v>
      </c>
      <c r="J44" s="201"/>
      <c r="K44" s="211">
        <f>SUM(I44)-SUM(G44)</f>
        <v>200</v>
      </c>
      <c r="L44" s="190"/>
      <c r="M44" s="213"/>
      <c r="N44" s="190"/>
      <c r="P44" s="190"/>
      <c r="R44" s="190"/>
      <c r="T44" s="190"/>
    </row>
    <row r="45" spans="1:35" ht="16.5" thickBot="1">
      <c r="A45" s="205" t="s">
        <v>967</v>
      </c>
      <c r="B45" s="213" t="s">
        <v>22</v>
      </c>
      <c r="C45" s="242">
        <f>ROUND(SUM(C42:C44),1)</f>
        <v>-897000</v>
      </c>
      <c r="D45" s="223"/>
      <c r="E45" s="242">
        <f>ROUND(SUM(E42:E44),1)</f>
        <v>-885000</v>
      </c>
      <c r="F45" s="223"/>
      <c r="G45" s="242">
        <f>ROUND(SUM(G42:G44),1)</f>
        <v>-736000</v>
      </c>
      <c r="H45" s="223"/>
      <c r="I45" s="242">
        <f>ROUND(SUM(I42:I44),1)</f>
        <v>-1114700</v>
      </c>
      <c r="J45" s="223"/>
      <c r="K45" s="242">
        <f>ROUND(SUM(K42:K44),1)</f>
        <v>-378700</v>
      </c>
      <c r="L45" s="190"/>
      <c r="M45" s="214"/>
      <c r="N45" s="190"/>
      <c r="O45" s="212"/>
      <c r="P45" s="190"/>
      <c r="Q45" s="212"/>
      <c r="R45" s="190"/>
      <c r="S45" s="212"/>
      <c r="T45" s="190"/>
    </row>
    <row r="46" spans="1:35" ht="15.75" thickTop="1">
      <c r="A46" s="185"/>
      <c r="B46" s="213"/>
      <c r="C46" s="215"/>
    </row>
    <row r="47" spans="1:35">
      <c r="A47" s="564"/>
      <c r="B47" s="213"/>
      <c r="C47" s="213"/>
    </row>
    <row r="48" spans="1:35">
      <c r="A48" s="185"/>
      <c r="B48" s="213"/>
      <c r="C48" s="213"/>
    </row>
    <row r="49" spans="1:1" ht="15.75">
      <c r="A49" s="406"/>
    </row>
    <row r="50" spans="1:1" ht="15.75">
      <c r="A50" s="406"/>
    </row>
  </sheetData>
  <mergeCells count="2">
    <mergeCell ref="C11:K11"/>
    <mergeCell ref="C14:G14"/>
  </mergeCells>
  <pageMargins left="1" right="0.46" top="0.65" bottom="0.25" header="0.5" footer="0.25"/>
  <pageSetup scale="71" orientation="landscape" r:id="rId1"/>
  <headerFooter scaleWithDoc="0">
    <oddFooter>&amp;R&amp;8 18</oddFooter>
  </headerFooter>
  <customProperties>
    <customPr name="SheetOption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47"/>
  <sheetViews>
    <sheetView showGridLines="0" zoomScale="80" workbookViewId="0"/>
  </sheetViews>
  <sheetFormatPr defaultRowHeight="15"/>
  <cols>
    <col min="1" max="1" width="52.109375" style="188" customWidth="1"/>
    <col min="2" max="2" width="2.109375" style="188" customWidth="1"/>
    <col min="3" max="3" width="14.109375" style="179" customWidth="1"/>
    <col min="4" max="4" width="2" style="179" customWidth="1"/>
    <col min="5" max="5" width="14.88671875" style="179" customWidth="1"/>
    <col min="6" max="6" width="2" style="179" customWidth="1"/>
    <col min="7" max="7" width="14.88671875" style="179" customWidth="1"/>
    <col min="8" max="8" width="2.109375" style="179" customWidth="1"/>
    <col min="9" max="9" width="14.88671875" style="179" customWidth="1"/>
    <col min="10" max="10" width="2.109375" style="179" customWidth="1"/>
    <col min="11" max="11" width="14.88671875" style="179" customWidth="1"/>
    <col min="12" max="13" width="3.88671875" style="179" customWidth="1"/>
    <col min="14" max="14" width="12.44140625" style="179" customWidth="1"/>
    <col min="15" max="15" width="2.109375" style="179" customWidth="1"/>
    <col min="16" max="16" width="12.5546875" style="179" customWidth="1"/>
    <col min="17" max="17" width="2.109375" style="179" customWidth="1"/>
    <col min="18" max="18" width="12.88671875" style="179" customWidth="1"/>
    <col min="19" max="19" width="2.109375" style="179" customWidth="1"/>
    <col min="20" max="20" width="12.88671875" style="179" customWidth="1"/>
    <col min="21" max="21" width="2" style="179" customWidth="1"/>
    <col min="22" max="22" width="11.88671875" style="179" customWidth="1"/>
    <col min="23" max="23" width="11.44140625" style="179" customWidth="1"/>
    <col min="24" max="24" width="1.88671875" style="179" customWidth="1"/>
    <col min="25" max="25" width="11.88671875" style="179" customWidth="1"/>
    <col min="26" max="26" width="2.109375" style="179" customWidth="1"/>
    <col min="27" max="27" width="11.44140625" style="179" customWidth="1"/>
    <col min="28" max="28" width="0.5546875" style="179" customWidth="1"/>
    <col min="29" max="29" width="2.109375" style="179" customWidth="1"/>
    <col min="30" max="30" width="10.5546875" style="179" customWidth="1"/>
    <col min="31" max="31" width="11.109375" style="179" customWidth="1"/>
    <col min="32" max="32" width="2.109375" style="179" customWidth="1"/>
    <col min="33" max="33" width="11.109375" style="179" customWidth="1"/>
    <col min="34" max="34" width="2.109375" style="179" customWidth="1"/>
    <col min="35" max="35" width="12.44140625" style="179" customWidth="1"/>
    <col min="36" max="41" width="8.88671875" style="179"/>
    <col min="42" max="254" width="8.88671875" style="188"/>
    <col min="255" max="255" width="51" style="188" customWidth="1"/>
    <col min="256" max="256" width="2.109375" style="188" customWidth="1"/>
    <col min="257" max="257" width="14.109375" style="188" customWidth="1"/>
    <col min="258" max="259" width="8.88671875" style="188" customWidth="1"/>
    <col min="260" max="260" width="2" style="188" customWidth="1"/>
    <col min="261" max="261" width="14.88671875" style="188" customWidth="1"/>
    <col min="262" max="262" width="2" style="188" customWidth="1"/>
    <col min="263" max="263" width="14.88671875" style="188" customWidth="1"/>
    <col min="264" max="264" width="2.109375" style="188" customWidth="1"/>
    <col min="265" max="265" width="14.88671875" style="188" customWidth="1"/>
    <col min="266" max="266" width="2.109375" style="188" customWidth="1"/>
    <col min="267" max="267" width="14.88671875" style="188" customWidth="1"/>
    <col min="268" max="269" width="3.88671875" style="188" customWidth="1"/>
    <col min="270" max="270" width="12.44140625" style="188" customWidth="1"/>
    <col min="271" max="271" width="2.109375" style="188" customWidth="1"/>
    <col min="272" max="272" width="12.5546875" style="188" customWidth="1"/>
    <col min="273" max="273" width="2.109375" style="188" customWidth="1"/>
    <col min="274" max="274" width="12.88671875" style="188" customWidth="1"/>
    <col min="275" max="275" width="2.109375" style="188" customWidth="1"/>
    <col min="276" max="276" width="12.88671875" style="188" customWidth="1"/>
    <col min="277" max="277" width="2" style="188" customWidth="1"/>
    <col min="278" max="278" width="11.88671875" style="188" customWidth="1"/>
    <col min="279" max="279" width="11.44140625" style="188" customWidth="1"/>
    <col min="280" max="280" width="1.88671875" style="188" customWidth="1"/>
    <col min="281" max="281" width="11.88671875" style="188" customWidth="1"/>
    <col min="282" max="282" width="2.109375" style="188" customWidth="1"/>
    <col min="283" max="283" width="11.44140625" style="188" customWidth="1"/>
    <col min="284" max="284" width="0.5546875" style="188" customWidth="1"/>
    <col min="285" max="285" width="2.109375" style="188" customWidth="1"/>
    <col min="286" max="286" width="10.5546875" style="188" customWidth="1"/>
    <col min="287" max="287" width="11.109375" style="188" customWidth="1"/>
    <col min="288" max="288" width="2.109375" style="188" customWidth="1"/>
    <col min="289" max="289" width="11.109375" style="188" customWidth="1"/>
    <col min="290" max="290" width="2.109375" style="188" customWidth="1"/>
    <col min="291" max="291" width="12.44140625" style="188" customWidth="1"/>
    <col min="292" max="510" width="8.88671875" style="188"/>
    <col min="511" max="511" width="51" style="188" customWidth="1"/>
    <col min="512" max="512" width="2.109375" style="188" customWidth="1"/>
    <col min="513" max="513" width="14.109375" style="188" customWidth="1"/>
    <col min="514" max="515" width="8.88671875" style="188" customWidth="1"/>
    <col min="516" max="516" width="2" style="188" customWidth="1"/>
    <col min="517" max="517" width="14.88671875" style="188" customWidth="1"/>
    <col min="518" max="518" width="2" style="188" customWidth="1"/>
    <col min="519" max="519" width="14.88671875" style="188" customWidth="1"/>
    <col min="520" max="520" width="2.109375" style="188" customWidth="1"/>
    <col min="521" max="521" width="14.88671875" style="188" customWidth="1"/>
    <col min="522" max="522" width="2.109375" style="188" customWidth="1"/>
    <col min="523" max="523" width="14.88671875" style="188" customWidth="1"/>
    <col min="524" max="525" width="3.88671875" style="188" customWidth="1"/>
    <col min="526" max="526" width="12.44140625" style="188" customWidth="1"/>
    <col min="527" max="527" width="2.109375" style="188" customWidth="1"/>
    <col min="528" max="528" width="12.5546875" style="188" customWidth="1"/>
    <col min="529" max="529" width="2.109375" style="188" customWidth="1"/>
    <col min="530" max="530" width="12.88671875" style="188" customWidth="1"/>
    <col min="531" max="531" width="2.109375" style="188" customWidth="1"/>
    <col min="532" max="532" width="12.88671875" style="188" customWidth="1"/>
    <col min="533" max="533" width="2" style="188" customWidth="1"/>
    <col min="534" max="534" width="11.88671875" style="188" customWidth="1"/>
    <col min="535" max="535" width="11.44140625" style="188" customWidth="1"/>
    <col min="536" max="536" width="1.88671875" style="188" customWidth="1"/>
    <col min="537" max="537" width="11.88671875" style="188" customWidth="1"/>
    <col min="538" max="538" width="2.109375" style="188" customWidth="1"/>
    <col min="539" max="539" width="11.44140625" style="188" customWidth="1"/>
    <col min="540" max="540" width="0.5546875" style="188" customWidth="1"/>
    <col min="541" max="541" width="2.109375" style="188" customWidth="1"/>
    <col min="542" max="542" width="10.5546875" style="188" customWidth="1"/>
    <col min="543" max="543" width="11.109375" style="188" customWidth="1"/>
    <col min="544" max="544" width="2.109375" style="188" customWidth="1"/>
    <col min="545" max="545" width="11.109375" style="188" customWidth="1"/>
    <col min="546" max="546" width="2.109375" style="188" customWidth="1"/>
    <col min="547" max="547" width="12.44140625" style="188" customWidth="1"/>
    <col min="548" max="766" width="8.88671875" style="188"/>
    <col min="767" max="767" width="51" style="188" customWidth="1"/>
    <col min="768" max="768" width="2.109375" style="188" customWidth="1"/>
    <col min="769" max="769" width="14.109375" style="188" customWidth="1"/>
    <col min="770" max="771" width="8.88671875" style="188" customWidth="1"/>
    <col min="772" max="772" width="2" style="188" customWidth="1"/>
    <col min="773" max="773" width="14.88671875" style="188" customWidth="1"/>
    <col min="774" max="774" width="2" style="188" customWidth="1"/>
    <col min="775" max="775" width="14.88671875" style="188" customWidth="1"/>
    <col min="776" max="776" width="2.109375" style="188" customWidth="1"/>
    <col min="777" max="777" width="14.88671875" style="188" customWidth="1"/>
    <col min="778" max="778" width="2.109375" style="188" customWidth="1"/>
    <col min="779" max="779" width="14.88671875" style="188" customWidth="1"/>
    <col min="780" max="781" width="3.88671875" style="188" customWidth="1"/>
    <col min="782" max="782" width="12.44140625" style="188" customWidth="1"/>
    <col min="783" max="783" width="2.109375" style="188" customWidth="1"/>
    <col min="784" max="784" width="12.5546875" style="188" customWidth="1"/>
    <col min="785" max="785" width="2.109375" style="188" customWidth="1"/>
    <col min="786" max="786" width="12.88671875" style="188" customWidth="1"/>
    <col min="787" max="787" width="2.109375" style="188" customWidth="1"/>
    <col min="788" max="788" width="12.88671875" style="188" customWidth="1"/>
    <col min="789" max="789" width="2" style="188" customWidth="1"/>
    <col min="790" max="790" width="11.88671875" style="188" customWidth="1"/>
    <col min="791" max="791" width="11.44140625" style="188" customWidth="1"/>
    <col min="792" max="792" width="1.88671875" style="188" customWidth="1"/>
    <col min="793" max="793" width="11.88671875" style="188" customWidth="1"/>
    <col min="794" max="794" width="2.109375" style="188" customWidth="1"/>
    <col min="795" max="795" width="11.44140625" style="188" customWidth="1"/>
    <col min="796" max="796" width="0.5546875" style="188" customWidth="1"/>
    <col min="797" max="797" width="2.109375" style="188" customWidth="1"/>
    <col min="798" max="798" width="10.5546875" style="188" customWidth="1"/>
    <col min="799" max="799" width="11.109375" style="188" customWidth="1"/>
    <col min="800" max="800" width="2.109375" style="188" customWidth="1"/>
    <col min="801" max="801" width="11.109375" style="188" customWidth="1"/>
    <col min="802" max="802" width="2.109375" style="188" customWidth="1"/>
    <col min="803" max="803" width="12.44140625" style="188" customWidth="1"/>
    <col min="804" max="1022" width="8.88671875" style="188"/>
    <col min="1023" max="1023" width="51" style="188" customWidth="1"/>
    <col min="1024" max="1024" width="2.109375" style="188" customWidth="1"/>
    <col min="1025" max="1025" width="14.109375" style="188" customWidth="1"/>
    <col min="1026" max="1027" width="8.88671875" style="188" customWidth="1"/>
    <col min="1028" max="1028" width="2" style="188" customWidth="1"/>
    <col min="1029" max="1029" width="14.88671875" style="188" customWidth="1"/>
    <col min="1030" max="1030" width="2" style="188" customWidth="1"/>
    <col min="1031" max="1031" width="14.88671875" style="188" customWidth="1"/>
    <col min="1032" max="1032" width="2.109375" style="188" customWidth="1"/>
    <col min="1033" max="1033" width="14.88671875" style="188" customWidth="1"/>
    <col min="1034" max="1034" width="2.109375" style="188" customWidth="1"/>
    <col min="1035" max="1035" width="14.88671875" style="188" customWidth="1"/>
    <col min="1036" max="1037" width="3.88671875" style="188" customWidth="1"/>
    <col min="1038" max="1038" width="12.44140625" style="188" customWidth="1"/>
    <col min="1039" max="1039" width="2.109375" style="188" customWidth="1"/>
    <col min="1040" max="1040" width="12.5546875" style="188" customWidth="1"/>
    <col min="1041" max="1041" width="2.109375" style="188" customWidth="1"/>
    <col min="1042" max="1042" width="12.88671875" style="188" customWidth="1"/>
    <col min="1043" max="1043" width="2.109375" style="188" customWidth="1"/>
    <col min="1044" max="1044" width="12.88671875" style="188" customWidth="1"/>
    <col min="1045" max="1045" width="2" style="188" customWidth="1"/>
    <col min="1046" max="1046" width="11.88671875" style="188" customWidth="1"/>
    <col min="1047" max="1047" width="11.44140625" style="188" customWidth="1"/>
    <col min="1048" max="1048" width="1.88671875" style="188" customWidth="1"/>
    <col min="1049" max="1049" width="11.88671875" style="188" customWidth="1"/>
    <col min="1050" max="1050" width="2.109375" style="188" customWidth="1"/>
    <col min="1051" max="1051" width="11.44140625" style="188" customWidth="1"/>
    <col min="1052" max="1052" width="0.5546875" style="188" customWidth="1"/>
    <col min="1053" max="1053" width="2.109375" style="188" customWidth="1"/>
    <col min="1054" max="1054" width="10.5546875" style="188" customWidth="1"/>
    <col min="1055" max="1055" width="11.109375" style="188" customWidth="1"/>
    <col min="1056" max="1056" width="2.109375" style="188" customWidth="1"/>
    <col min="1057" max="1057" width="11.109375" style="188" customWidth="1"/>
    <col min="1058" max="1058" width="2.109375" style="188" customWidth="1"/>
    <col min="1059" max="1059" width="12.44140625" style="188" customWidth="1"/>
    <col min="1060" max="1278" width="8.88671875" style="188"/>
    <col min="1279" max="1279" width="51" style="188" customWidth="1"/>
    <col min="1280" max="1280" width="2.109375" style="188" customWidth="1"/>
    <col min="1281" max="1281" width="14.109375" style="188" customWidth="1"/>
    <col min="1282" max="1283" width="8.88671875" style="188" customWidth="1"/>
    <col min="1284" max="1284" width="2" style="188" customWidth="1"/>
    <col min="1285" max="1285" width="14.88671875" style="188" customWidth="1"/>
    <col min="1286" max="1286" width="2" style="188" customWidth="1"/>
    <col min="1287" max="1287" width="14.88671875" style="188" customWidth="1"/>
    <col min="1288" max="1288" width="2.109375" style="188" customWidth="1"/>
    <col min="1289" max="1289" width="14.88671875" style="188" customWidth="1"/>
    <col min="1290" max="1290" width="2.109375" style="188" customWidth="1"/>
    <col min="1291" max="1291" width="14.88671875" style="188" customWidth="1"/>
    <col min="1292" max="1293" width="3.88671875" style="188" customWidth="1"/>
    <col min="1294" max="1294" width="12.44140625" style="188" customWidth="1"/>
    <col min="1295" max="1295" width="2.109375" style="188" customWidth="1"/>
    <col min="1296" max="1296" width="12.5546875" style="188" customWidth="1"/>
    <col min="1297" max="1297" width="2.109375" style="188" customWidth="1"/>
    <col min="1298" max="1298" width="12.88671875" style="188" customWidth="1"/>
    <col min="1299" max="1299" width="2.109375" style="188" customWidth="1"/>
    <col min="1300" max="1300" width="12.88671875" style="188" customWidth="1"/>
    <col min="1301" max="1301" width="2" style="188" customWidth="1"/>
    <col min="1302" max="1302" width="11.88671875" style="188" customWidth="1"/>
    <col min="1303" max="1303" width="11.44140625" style="188" customWidth="1"/>
    <col min="1304" max="1304" width="1.88671875" style="188" customWidth="1"/>
    <col min="1305" max="1305" width="11.88671875" style="188" customWidth="1"/>
    <col min="1306" max="1306" width="2.109375" style="188" customWidth="1"/>
    <col min="1307" max="1307" width="11.44140625" style="188" customWidth="1"/>
    <col min="1308" max="1308" width="0.5546875" style="188" customWidth="1"/>
    <col min="1309" max="1309" width="2.109375" style="188" customWidth="1"/>
    <col min="1310" max="1310" width="10.5546875" style="188" customWidth="1"/>
    <col min="1311" max="1311" width="11.109375" style="188" customWidth="1"/>
    <col min="1312" max="1312" width="2.109375" style="188" customWidth="1"/>
    <col min="1313" max="1313" width="11.109375" style="188" customWidth="1"/>
    <col min="1314" max="1314" width="2.109375" style="188" customWidth="1"/>
    <col min="1315" max="1315" width="12.44140625" style="188" customWidth="1"/>
    <col min="1316" max="1534" width="8.88671875" style="188"/>
    <col min="1535" max="1535" width="51" style="188" customWidth="1"/>
    <col min="1536" max="1536" width="2.109375" style="188" customWidth="1"/>
    <col min="1537" max="1537" width="14.109375" style="188" customWidth="1"/>
    <col min="1538" max="1539" width="8.88671875" style="188" customWidth="1"/>
    <col min="1540" max="1540" width="2" style="188" customWidth="1"/>
    <col min="1541" max="1541" width="14.88671875" style="188" customWidth="1"/>
    <col min="1542" max="1542" width="2" style="188" customWidth="1"/>
    <col min="1543" max="1543" width="14.88671875" style="188" customWidth="1"/>
    <col min="1544" max="1544" width="2.109375" style="188" customWidth="1"/>
    <col min="1545" max="1545" width="14.88671875" style="188" customWidth="1"/>
    <col min="1546" max="1546" width="2.109375" style="188" customWidth="1"/>
    <col min="1547" max="1547" width="14.88671875" style="188" customWidth="1"/>
    <col min="1548" max="1549" width="3.88671875" style="188" customWidth="1"/>
    <col min="1550" max="1550" width="12.44140625" style="188" customWidth="1"/>
    <col min="1551" max="1551" width="2.109375" style="188" customWidth="1"/>
    <col min="1552" max="1552" width="12.5546875" style="188" customWidth="1"/>
    <col min="1553" max="1553" width="2.109375" style="188" customWidth="1"/>
    <col min="1554" max="1554" width="12.88671875" style="188" customWidth="1"/>
    <col min="1555" max="1555" width="2.109375" style="188" customWidth="1"/>
    <col min="1556" max="1556" width="12.88671875" style="188" customWidth="1"/>
    <col min="1557" max="1557" width="2" style="188" customWidth="1"/>
    <col min="1558" max="1558" width="11.88671875" style="188" customWidth="1"/>
    <col min="1559" max="1559" width="11.44140625" style="188" customWidth="1"/>
    <col min="1560" max="1560" width="1.88671875" style="188" customWidth="1"/>
    <col min="1561" max="1561" width="11.88671875" style="188" customWidth="1"/>
    <col min="1562" max="1562" width="2.109375" style="188" customWidth="1"/>
    <col min="1563" max="1563" width="11.44140625" style="188" customWidth="1"/>
    <col min="1564" max="1564" width="0.5546875" style="188" customWidth="1"/>
    <col min="1565" max="1565" width="2.109375" style="188" customWidth="1"/>
    <col min="1566" max="1566" width="10.5546875" style="188" customWidth="1"/>
    <col min="1567" max="1567" width="11.109375" style="188" customWidth="1"/>
    <col min="1568" max="1568" width="2.109375" style="188" customWidth="1"/>
    <col min="1569" max="1569" width="11.109375" style="188" customWidth="1"/>
    <col min="1570" max="1570" width="2.109375" style="188" customWidth="1"/>
    <col min="1571" max="1571" width="12.44140625" style="188" customWidth="1"/>
    <col min="1572" max="1790" width="8.88671875" style="188"/>
    <col min="1791" max="1791" width="51" style="188" customWidth="1"/>
    <col min="1792" max="1792" width="2.109375" style="188" customWidth="1"/>
    <col min="1793" max="1793" width="14.109375" style="188" customWidth="1"/>
    <col min="1794" max="1795" width="8.88671875" style="188" customWidth="1"/>
    <col min="1796" max="1796" width="2" style="188" customWidth="1"/>
    <col min="1797" max="1797" width="14.88671875" style="188" customWidth="1"/>
    <col min="1798" max="1798" width="2" style="188" customWidth="1"/>
    <col min="1799" max="1799" width="14.88671875" style="188" customWidth="1"/>
    <col min="1800" max="1800" width="2.109375" style="188" customWidth="1"/>
    <col min="1801" max="1801" width="14.88671875" style="188" customWidth="1"/>
    <col min="1802" max="1802" width="2.109375" style="188" customWidth="1"/>
    <col min="1803" max="1803" width="14.88671875" style="188" customWidth="1"/>
    <col min="1804" max="1805" width="3.88671875" style="188" customWidth="1"/>
    <col min="1806" max="1806" width="12.44140625" style="188" customWidth="1"/>
    <col min="1807" max="1807" width="2.109375" style="188" customWidth="1"/>
    <col min="1808" max="1808" width="12.5546875" style="188" customWidth="1"/>
    <col min="1809" max="1809" width="2.109375" style="188" customWidth="1"/>
    <col min="1810" max="1810" width="12.88671875" style="188" customWidth="1"/>
    <col min="1811" max="1811" width="2.109375" style="188" customWidth="1"/>
    <col min="1812" max="1812" width="12.88671875" style="188" customWidth="1"/>
    <col min="1813" max="1813" width="2" style="188" customWidth="1"/>
    <col min="1814" max="1814" width="11.88671875" style="188" customWidth="1"/>
    <col min="1815" max="1815" width="11.44140625" style="188" customWidth="1"/>
    <col min="1816" max="1816" width="1.88671875" style="188" customWidth="1"/>
    <col min="1817" max="1817" width="11.88671875" style="188" customWidth="1"/>
    <col min="1818" max="1818" width="2.109375" style="188" customWidth="1"/>
    <col min="1819" max="1819" width="11.44140625" style="188" customWidth="1"/>
    <col min="1820" max="1820" width="0.5546875" style="188" customWidth="1"/>
    <col min="1821" max="1821" width="2.109375" style="188" customWidth="1"/>
    <col min="1822" max="1822" width="10.5546875" style="188" customWidth="1"/>
    <col min="1823" max="1823" width="11.109375" style="188" customWidth="1"/>
    <col min="1824" max="1824" width="2.109375" style="188" customWidth="1"/>
    <col min="1825" max="1825" width="11.109375" style="188" customWidth="1"/>
    <col min="1826" max="1826" width="2.109375" style="188" customWidth="1"/>
    <col min="1827" max="1827" width="12.44140625" style="188" customWidth="1"/>
    <col min="1828" max="2046" width="8.88671875" style="188"/>
    <col min="2047" max="2047" width="51" style="188" customWidth="1"/>
    <col min="2048" max="2048" width="2.109375" style="188" customWidth="1"/>
    <col min="2049" max="2049" width="14.109375" style="188" customWidth="1"/>
    <col min="2050" max="2051" width="8.88671875" style="188" customWidth="1"/>
    <col min="2052" max="2052" width="2" style="188" customWidth="1"/>
    <col min="2053" max="2053" width="14.88671875" style="188" customWidth="1"/>
    <col min="2054" max="2054" width="2" style="188" customWidth="1"/>
    <col min="2055" max="2055" width="14.88671875" style="188" customWidth="1"/>
    <col min="2056" max="2056" width="2.109375" style="188" customWidth="1"/>
    <col min="2057" max="2057" width="14.88671875" style="188" customWidth="1"/>
    <col min="2058" max="2058" width="2.109375" style="188" customWidth="1"/>
    <col min="2059" max="2059" width="14.88671875" style="188" customWidth="1"/>
    <col min="2060" max="2061" width="3.88671875" style="188" customWidth="1"/>
    <col min="2062" max="2062" width="12.44140625" style="188" customWidth="1"/>
    <col min="2063" max="2063" width="2.109375" style="188" customWidth="1"/>
    <col min="2064" max="2064" width="12.5546875" style="188" customWidth="1"/>
    <col min="2065" max="2065" width="2.109375" style="188" customWidth="1"/>
    <col min="2066" max="2066" width="12.88671875" style="188" customWidth="1"/>
    <col min="2067" max="2067" width="2.109375" style="188" customWidth="1"/>
    <col min="2068" max="2068" width="12.88671875" style="188" customWidth="1"/>
    <col min="2069" max="2069" width="2" style="188" customWidth="1"/>
    <col min="2070" max="2070" width="11.88671875" style="188" customWidth="1"/>
    <col min="2071" max="2071" width="11.44140625" style="188" customWidth="1"/>
    <col min="2072" max="2072" width="1.88671875" style="188" customWidth="1"/>
    <col min="2073" max="2073" width="11.88671875" style="188" customWidth="1"/>
    <col min="2074" max="2074" width="2.109375" style="188" customWidth="1"/>
    <col min="2075" max="2075" width="11.44140625" style="188" customWidth="1"/>
    <col min="2076" max="2076" width="0.5546875" style="188" customWidth="1"/>
    <col min="2077" max="2077" width="2.109375" style="188" customWidth="1"/>
    <col min="2078" max="2078" width="10.5546875" style="188" customWidth="1"/>
    <col min="2079" max="2079" width="11.109375" style="188" customWidth="1"/>
    <col min="2080" max="2080" width="2.109375" style="188" customWidth="1"/>
    <col min="2081" max="2081" width="11.109375" style="188" customWidth="1"/>
    <col min="2082" max="2082" width="2.109375" style="188" customWidth="1"/>
    <col min="2083" max="2083" width="12.44140625" style="188" customWidth="1"/>
    <col min="2084" max="2302" width="8.88671875" style="188"/>
    <col min="2303" max="2303" width="51" style="188" customWidth="1"/>
    <col min="2304" max="2304" width="2.109375" style="188" customWidth="1"/>
    <col min="2305" max="2305" width="14.109375" style="188" customWidth="1"/>
    <col min="2306" max="2307" width="8.88671875" style="188" customWidth="1"/>
    <col min="2308" max="2308" width="2" style="188" customWidth="1"/>
    <col min="2309" max="2309" width="14.88671875" style="188" customWidth="1"/>
    <col min="2310" max="2310" width="2" style="188" customWidth="1"/>
    <col min="2311" max="2311" width="14.88671875" style="188" customWidth="1"/>
    <col min="2312" max="2312" width="2.109375" style="188" customWidth="1"/>
    <col min="2313" max="2313" width="14.88671875" style="188" customWidth="1"/>
    <col min="2314" max="2314" width="2.109375" style="188" customWidth="1"/>
    <col min="2315" max="2315" width="14.88671875" style="188" customWidth="1"/>
    <col min="2316" max="2317" width="3.88671875" style="188" customWidth="1"/>
    <col min="2318" max="2318" width="12.44140625" style="188" customWidth="1"/>
    <col min="2319" max="2319" width="2.109375" style="188" customWidth="1"/>
    <col min="2320" max="2320" width="12.5546875" style="188" customWidth="1"/>
    <col min="2321" max="2321" width="2.109375" style="188" customWidth="1"/>
    <col min="2322" max="2322" width="12.88671875" style="188" customWidth="1"/>
    <col min="2323" max="2323" width="2.109375" style="188" customWidth="1"/>
    <col min="2324" max="2324" width="12.88671875" style="188" customWidth="1"/>
    <col min="2325" max="2325" width="2" style="188" customWidth="1"/>
    <col min="2326" max="2326" width="11.88671875" style="188" customWidth="1"/>
    <col min="2327" max="2327" width="11.44140625" style="188" customWidth="1"/>
    <col min="2328" max="2328" width="1.88671875" style="188" customWidth="1"/>
    <col min="2329" max="2329" width="11.88671875" style="188" customWidth="1"/>
    <col min="2330" max="2330" width="2.109375" style="188" customWidth="1"/>
    <col min="2331" max="2331" width="11.44140625" style="188" customWidth="1"/>
    <col min="2332" max="2332" width="0.5546875" style="188" customWidth="1"/>
    <col min="2333" max="2333" width="2.109375" style="188" customWidth="1"/>
    <col min="2334" max="2334" width="10.5546875" style="188" customWidth="1"/>
    <col min="2335" max="2335" width="11.109375" style="188" customWidth="1"/>
    <col min="2336" max="2336" width="2.109375" style="188" customWidth="1"/>
    <col min="2337" max="2337" width="11.109375" style="188" customWidth="1"/>
    <col min="2338" max="2338" width="2.109375" style="188" customWidth="1"/>
    <col min="2339" max="2339" width="12.44140625" style="188" customWidth="1"/>
    <col min="2340" max="2558" width="8.88671875" style="188"/>
    <col min="2559" max="2559" width="51" style="188" customWidth="1"/>
    <col min="2560" max="2560" width="2.109375" style="188" customWidth="1"/>
    <col min="2561" max="2561" width="14.109375" style="188" customWidth="1"/>
    <col min="2562" max="2563" width="8.88671875" style="188" customWidth="1"/>
    <col min="2564" max="2564" width="2" style="188" customWidth="1"/>
    <col min="2565" max="2565" width="14.88671875" style="188" customWidth="1"/>
    <col min="2566" max="2566" width="2" style="188" customWidth="1"/>
    <col min="2567" max="2567" width="14.88671875" style="188" customWidth="1"/>
    <col min="2568" max="2568" width="2.109375" style="188" customWidth="1"/>
    <col min="2569" max="2569" width="14.88671875" style="188" customWidth="1"/>
    <col min="2570" max="2570" width="2.109375" style="188" customWidth="1"/>
    <col min="2571" max="2571" width="14.88671875" style="188" customWidth="1"/>
    <col min="2572" max="2573" width="3.88671875" style="188" customWidth="1"/>
    <col min="2574" max="2574" width="12.44140625" style="188" customWidth="1"/>
    <col min="2575" max="2575" width="2.109375" style="188" customWidth="1"/>
    <col min="2576" max="2576" width="12.5546875" style="188" customWidth="1"/>
    <col min="2577" max="2577" width="2.109375" style="188" customWidth="1"/>
    <col min="2578" max="2578" width="12.88671875" style="188" customWidth="1"/>
    <col min="2579" max="2579" width="2.109375" style="188" customWidth="1"/>
    <col min="2580" max="2580" width="12.88671875" style="188" customWidth="1"/>
    <col min="2581" max="2581" width="2" style="188" customWidth="1"/>
    <col min="2582" max="2582" width="11.88671875" style="188" customWidth="1"/>
    <col min="2583" max="2583" width="11.44140625" style="188" customWidth="1"/>
    <col min="2584" max="2584" width="1.88671875" style="188" customWidth="1"/>
    <col min="2585" max="2585" width="11.88671875" style="188" customWidth="1"/>
    <col min="2586" max="2586" width="2.109375" style="188" customWidth="1"/>
    <col min="2587" max="2587" width="11.44140625" style="188" customWidth="1"/>
    <col min="2588" max="2588" width="0.5546875" style="188" customWidth="1"/>
    <col min="2589" max="2589" width="2.109375" style="188" customWidth="1"/>
    <col min="2590" max="2590" width="10.5546875" style="188" customWidth="1"/>
    <col min="2591" max="2591" width="11.109375" style="188" customWidth="1"/>
    <col min="2592" max="2592" width="2.109375" style="188" customWidth="1"/>
    <col min="2593" max="2593" width="11.109375" style="188" customWidth="1"/>
    <col min="2594" max="2594" width="2.109375" style="188" customWidth="1"/>
    <col min="2595" max="2595" width="12.44140625" style="188" customWidth="1"/>
    <col min="2596" max="2814" width="8.88671875" style="188"/>
    <col min="2815" max="2815" width="51" style="188" customWidth="1"/>
    <col min="2816" max="2816" width="2.109375" style="188" customWidth="1"/>
    <col min="2817" max="2817" width="14.109375" style="188" customWidth="1"/>
    <col min="2818" max="2819" width="8.88671875" style="188" customWidth="1"/>
    <col min="2820" max="2820" width="2" style="188" customWidth="1"/>
    <col min="2821" max="2821" width="14.88671875" style="188" customWidth="1"/>
    <col min="2822" max="2822" width="2" style="188" customWidth="1"/>
    <col min="2823" max="2823" width="14.88671875" style="188" customWidth="1"/>
    <col min="2824" max="2824" width="2.109375" style="188" customWidth="1"/>
    <col min="2825" max="2825" width="14.88671875" style="188" customWidth="1"/>
    <col min="2826" max="2826" width="2.109375" style="188" customWidth="1"/>
    <col min="2827" max="2827" width="14.88671875" style="188" customWidth="1"/>
    <col min="2828" max="2829" width="3.88671875" style="188" customWidth="1"/>
    <col min="2830" max="2830" width="12.44140625" style="188" customWidth="1"/>
    <col min="2831" max="2831" width="2.109375" style="188" customWidth="1"/>
    <col min="2832" max="2832" width="12.5546875" style="188" customWidth="1"/>
    <col min="2833" max="2833" width="2.109375" style="188" customWidth="1"/>
    <col min="2834" max="2834" width="12.88671875" style="188" customWidth="1"/>
    <col min="2835" max="2835" width="2.109375" style="188" customWidth="1"/>
    <col min="2836" max="2836" width="12.88671875" style="188" customWidth="1"/>
    <col min="2837" max="2837" width="2" style="188" customWidth="1"/>
    <col min="2838" max="2838" width="11.88671875" style="188" customWidth="1"/>
    <col min="2839" max="2839" width="11.44140625" style="188" customWidth="1"/>
    <col min="2840" max="2840" width="1.88671875" style="188" customWidth="1"/>
    <col min="2841" max="2841" width="11.88671875" style="188" customWidth="1"/>
    <col min="2842" max="2842" width="2.109375" style="188" customWidth="1"/>
    <col min="2843" max="2843" width="11.44140625" style="188" customWidth="1"/>
    <col min="2844" max="2844" width="0.5546875" style="188" customWidth="1"/>
    <col min="2845" max="2845" width="2.109375" style="188" customWidth="1"/>
    <col min="2846" max="2846" width="10.5546875" style="188" customWidth="1"/>
    <col min="2847" max="2847" width="11.109375" style="188" customWidth="1"/>
    <col min="2848" max="2848" width="2.109375" style="188" customWidth="1"/>
    <col min="2849" max="2849" width="11.109375" style="188" customWidth="1"/>
    <col min="2850" max="2850" width="2.109375" style="188" customWidth="1"/>
    <col min="2851" max="2851" width="12.44140625" style="188" customWidth="1"/>
    <col min="2852" max="3070" width="8.88671875" style="188"/>
    <col min="3071" max="3071" width="51" style="188" customWidth="1"/>
    <col min="3072" max="3072" width="2.109375" style="188" customWidth="1"/>
    <col min="3073" max="3073" width="14.109375" style="188" customWidth="1"/>
    <col min="3074" max="3075" width="8.88671875" style="188" customWidth="1"/>
    <col min="3076" max="3076" width="2" style="188" customWidth="1"/>
    <col min="3077" max="3077" width="14.88671875" style="188" customWidth="1"/>
    <col min="3078" max="3078" width="2" style="188" customWidth="1"/>
    <col min="3079" max="3079" width="14.88671875" style="188" customWidth="1"/>
    <col min="3080" max="3080" width="2.109375" style="188" customWidth="1"/>
    <col min="3081" max="3081" width="14.88671875" style="188" customWidth="1"/>
    <col min="3082" max="3082" width="2.109375" style="188" customWidth="1"/>
    <col min="3083" max="3083" width="14.88671875" style="188" customWidth="1"/>
    <col min="3084" max="3085" width="3.88671875" style="188" customWidth="1"/>
    <col min="3086" max="3086" width="12.44140625" style="188" customWidth="1"/>
    <col min="3087" max="3087" width="2.109375" style="188" customWidth="1"/>
    <col min="3088" max="3088" width="12.5546875" style="188" customWidth="1"/>
    <col min="3089" max="3089" width="2.109375" style="188" customWidth="1"/>
    <col min="3090" max="3090" width="12.88671875" style="188" customWidth="1"/>
    <col min="3091" max="3091" width="2.109375" style="188" customWidth="1"/>
    <col min="3092" max="3092" width="12.88671875" style="188" customWidth="1"/>
    <col min="3093" max="3093" width="2" style="188" customWidth="1"/>
    <col min="3094" max="3094" width="11.88671875" style="188" customWidth="1"/>
    <col min="3095" max="3095" width="11.44140625" style="188" customWidth="1"/>
    <col min="3096" max="3096" width="1.88671875" style="188" customWidth="1"/>
    <col min="3097" max="3097" width="11.88671875" style="188" customWidth="1"/>
    <col min="3098" max="3098" width="2.109375" style="188" customWidth="1"/>
    <col min="3099" max="3099" width="11.44140625" style="188" customWidth="1"/>
    <col min="3100" max="3100" width="0.5546875" style="188" customWidth="1"/>
    <col min="3101" max="3101" width="2.109375" style="188" customWidth="1"/>
    <col min="3102" max="3102" width="10.5546875" style="188" customWidth="1"/>
    <col min="3103" max="3103" width="11.109375" style="188" customWidth="1"/>
    <col min="3104" max="3104" width="2.109375" style="188" customWidth="1"/>
    <col min="3105" max="3105" width="11.109375" style="188" customWidth="1"/>
    <col min="3106" max="3106" width="2.109375" style="188" customWidth="1"/>
    <col min="3107" max="3107" width="12.44140625" style="188" customWidth="1"/>
    <col min="3108" max="3326" width="8.88671875" style="188"/>
    <col min="3327" max="3327" width="51" style="188" customWidth="1"/>
    <col min="3328" max="3328" width="2.109375" style="188" customWidth="1"/>
    <col min="3329" max="3329" width="14.109375" style="188" customWidth="1"/>
    <col min="3330" max="3331" width="8.88671875" style="188" customWidth="1"/>
    <col min="3332" max="3332" width="2" style="188" customWidth="1"/>
    <col min="3333" max="3333" width="14.88671875" style="188" customWidth="1"/>
    <col min="3334" max="3334" width="2" style="188" customWidth="1"/>
    <col min="3335" max="3335" width="14.88671875" style="188" customWidth="1"/>
    <col min="3336" max="3336" width="2.109375" style="188" customWidth="1"/>
    <col min="3337" max="3337" width="14.88671875" style="188" customWidth="1"/>
    <col min="3338" max="3338" width="2.109375" style="188" customWidth="1"/>
    <col min="3339" max="3339" width="14.88671875" style="188" customWidth="1"/>
    <col min="3340" max="3341" width="3.88671875" style="188" customWidth="1"/>
    <col min="3342" max="3342" width="12.44140625" style="188" customWidth="1"/>
    <col min="3343" max="3343" width="2.109375" style="188" customWidth="1"/>
    <col min="3344" max="3344" width="12.5546875" style="188" customWidth="1"/>
    <col min="3345" max="3345" width="2.109375" style="188" customWidth="1"/>
    <col min="3346" max="3346" width="12.88671875" style="188" customWidth="1"/>
    <col min="3347" max="3347" width="2.109375" style="188" customWidth="1"/>
    <col min="3348" max="3348" width="12.88671875" style="188" customWidth="1"/>
    <col min="3349" max="3349" width="2" style="188" customWidth="1"/>
    <col min="3350" max="3350" width="11.88671875" style="188" customWidth="1"/>
    <col min="3351" max="3351" width="11.44140625" style="188" customWidth="1"/>
    <col min="3352" max="3352" width="1.88671875" style="188" customWidth="1"/>
    <col min="3353" max="3353" width="11.88671875" style="188" customWidth="1"/>
    <col min="3354" max="3354" width="2.109375" style="188" customWidth="1"/>
    <col min="3355" max="3355" width="11.44140625" style="188" customWidth="1"/>
    <col min="3356" max="3356" width="0.5546875" style="188" customWidth="1"/>
    <col min="3357" max="3357" width="2.109375" style="188" customWidth="1"/>
    <col min="3358" max="3358" width="10.5546875" style="188" customWidth="1"/>
    <col min="3359" max="3359" width="11.109375" style="188" customWidth="1"/>
    <col min="3360" max="3360" width="2.109375" style="188" customWidth="1"/>
    <col min="3361" max="3361" width="11.109375" style="188" customWidth="1"/>
    <col min="3362" max="3362" width="2.109375" style="188" customWidth="1"/>
    <col min="3363" max="3363" width="12.44140625" style="188" customWidth="1"/>
    <col min="3364" max="3582" width="8.88671875" style="188"/>
    <col min="3583" max="3583" width="51" style="188" customWidth="1"/>
    <col min="3584" max="3584" width="2.109375" style="188" customWidth="1"/>
    <col min="3585" max="3585" width="14.109375" style="188" customWidth="1"/>
    <col min="3586" max="3587" width="8.88671875" style="188" customWidth="1"/>
    <col min="3588" max="3588" width="2" style="188" customWidth="1"/>
    <col min="3589" max="3589" width="14.88671875" style="188" customWidth="1"/>
    <col min="3590" max="3590" width="2" style="188" customWidth="1"/>
    <col min="3591" max="3591" width="14.88671875" style="188" customWidth="1"/>
    <col min="3592" max="3592" width="2.109375" style="188" customWidth="1"/>
    <col min="3593" max="3593" width="14.88671875" style="188" customWidth="1"/>
    <col min="3594" max="3594" width="2.109375" style="188" customWidth="1"/>
    <col min="3595" max="3595" width="14.88671875" style="188" customWidth="1"/>
    <col min="3596" max="3597" width="3.88671875" style="188" customWidth="1"/>
    <col min="3598" max="3598" width="12.44140625" style="188" customWidth="1"/>
    <col min="3599" max="3599" width="2.109375" style="188" customWidth="1"/>
    <col min="3600" max="3600" width="12.5546875" style="188" customWidth="1"/>
    <col min="3601" max="3601" width="2.109375" style="188" customWidth="1"/>
    <col min="3602" max="3602" width="12.88671875" style="188" customWidth="1"/>
    <col min="3603" max="3603" width="2.109375" style="188" customWidth="1"/>
    <col min="3604" max="3604" width="12.88671875" style="188" customWidth="1"/>
    <col min="3605" max="3605" width="2" style="188" customWidth="1"/>
    <col min="3606" max="3606" width="11.88671875" style="188" customWidth="1"/>
    <col min="3607" max="3607" width="11.44140625" style="188" customWidth="1"/>
    <col min="3608" max="3608" width="1.88671875" style="188" customWidth="1"/>
    <col min="3609" max="3609" width="11.88671875" style="188" customWidth="1"/>
    <col min="3610" max="3610" width="2.109375" style="188" customWidth="1"/>
    <col min="3611" max="3611" width="11.44140625" style="188" customWidth="1"/>
    <col min="3612" max="3612" width="0.5546875" style="188" customWidth="1"/>
    <col min="3613" max="3613" width="2.109375" style="188" customWidth="1"/>
    <col min="3614" max="3614" width="10.5546875" style="188" customWidth="1"/>
    <col min="3615" max="3615" width="11.109375" style="188" customWidth="1"/>
    <col min="3616" max="3616" width="2.109375" style="188" customWidth="1"/>
    <col min="3617" max="3617" width="11.109375" style="188" customWidth="1"/>
    <col min="3618" max="3618" width="2.109375" style="188" customWidth="1"/>
    <col min="3619" max="3619" width="12.44140625" style="188" customWidth="1"/>
    <col min="3620" max="3838" width="8.88671875" style="188"/>
    <col min="3839" max="3839" width="51" style="188" customWidth="1"/>
    <col min="3840" max="3840" width="2.109375" style="188" customWidth="1"/>
    <col min="3841" max="3841" width="14.109375" style="188" customWidth="1"/>
    <col min="3842" max="3843" width="8.88671875" style="188" customWidth="1"/>
    <col min="3844" max="3844" width="2" style="188" customWidth="1"/>
    <col min="3845" max="3845" width="14.88671875" style="188" customWidth="1"/>
    <col min="3846" max="3846" width="2" style="188" customWidth="1"/>
    <col min="3847" max="3847" width="14.88671875" style="188" customWidth="1"/>
    <col min="3848" max="3848" width="2.109375" style="188" customWidth="1"/>
    <col min="3849" max="3849" width="14.88671875" style="188" customWidth="1"/>
    <col min="3850" max="3850" width="2.109375" style="188" customWidth="1"/>
    <col min="3851" max="3851" width="14.88671875" style="188" customWidth="1"/>
    <col min="3852" max="3853" width="3.88671875" style="188" customWidth="1"/>
    <col min="3854" max="3854" width="12.44140625" style="188" customWidth="1"/>
    <col min="3855" max="3855" width="2.109375" style="188" customWidth="1"/>
    <col min="3856" max="3856" width="12.5546875" style="188" customWidth="1"/>
    <col min="3857" max="3857" width="2.109375" style="188" customWidth="1"/>
    <col min="3858" max="3858" width="12.88671875" style="188" customWidth="1"/>
    <col min="3859" max="3859" width="2.109375" style="188" customWidth="1"/>
    <col min="3860" max="3860" width="12.88671875" style="188" customWidth="1"/>
    <col min="3861" max="3861" width="2" style="188" customWidth="1"/>
    <col min="3862" max="3862" width="11.88671875" style="188" customWidth="1"/>
    <col min="3863" max="3863" width="11.44140625" style="188" customWidth="1"/>
    <col min="3864" max="3864" width="1.88671875" style="188" customWidth="1"/>
    <col min="3865" max="3865" width="11.88671875" style="188" customWidth="1"/>
    <col min="3866" max="3866" width="2.109375" style="188" customWidth="1"/>
    <col min="3867" max="3867" width="11.44140625" style="188" customWidth="1"/>
    <col min="3868" max="3868" width="0.5546875" style="188" customWidth="1"/>
    <col min="3869" max="3869" width="2.109375" style="188" customWidth="1"/>
    <col min="3870" max="3870" width="10.5546875" style="188" customWidth="1"/>
    <col min="3871" max="3871" width="11.109375" style="188" customWidth="1"/>
    <col min="3872" max="3872" width="2.109375" style="188" customWidth="1"/>
    <col min="3873" max="3873" width="11.109375" style="188" customWidth="1"/>
    <col min="3874" max="3874" width="2.109375" style="188" customWidth="1"/>
    <col min="3875" max="3875" width="12.44140625" style="188" customWidth="1"/>
    <col min="3876" max="4094" width="8.88671875" style="188"/>
    <col min="4095" max="4095" width="51" style="188" customWidth="1"/>
    <col min="4096" max="4096" width="2.109375" style="188" customWidth="1"/>
    <col min="4097" max="4097" width="14.109375" style="188" customWidth="1"/>
    <col min="4098" max="4099" width="8.88671875" style="188" customWidth="1"/>
    <col min="4100" max="4100" width="2" style="188" customWidth="1"/>
    <col min="4101" max="4101" width="14.88671875" style="188" customWidth="1"/>
    <col min="4102" max="4102" width="2" style="188" customWidth="1"/>
    <col min="4103" max="4103" width="14.88671875" style="188" customWidth="1"/>
    <col min="4104" max="4104" width="2.109375" style="188" customWidth="1"/>
    <col min="4105" max="4105" width="14.88671875" style="188" customWidth="1"/>
    <col min="4106" max="4106" width="2.109375" style="188" customWidth="1"/>
    <col min="4107" max="4107" width="14.88671875" style="188" customWidth="1"/>
    <col min="4108" max="4109" width="3.88671875" style="188" customWidth="1"/>
    <col min="4110" max="4110" width="12.44140625" style="188" customWidth="1"/>
    <col min="4111" max="4111" width="2.109375" style="188" customWidth="1"/>
    <col min="4112" max="4112" width="12.5546875" style="188" customWidth="1"/>
    <col min="4113" max="4113" width="2.109375" style="188" customWidth="1"/>
    <col min="4114" max="4114" width="12.88671875" style="188" customWidth="1"/>
    <col min="4115" max="4115" width="2.109375" style="188" customWidth="1"/>
    <col min="4116" max="4116" width="12.88671875" style="188" customWidth="1"/>
    <col min="4117" max="4117" width="2" style="188" customWidth="1"/>
    <col min="4118" max="4118" width="11.88671875" style="188" customWidth="1"/>
    <col min="4119" max="4119" width="11.44140625" style="188" customWidth="1"/>
    <col min="4120" max="4120" width="1.88671875" style="188" customWidth="1"/>
    <col min="4121" max="4121" width="11.88671875" style="188" customWidth="1"/>
    <col min="4122" max="4122" width="2.109375" style="188" customWidth="1"/>
    <col min="4123" max="4123" width="11.44140625" style="188" customWidth="1"/>
    <col min="4124" max="4124" width="0.5546875" style="188" customWidth="1"/>
    <col min="4125" max="4125" width="2.109375" style="188" customWidth="1"/>
    <col min="4126" max="4126" width="10.5546875" style="188" customWidth="1"/>
    <col min="4127" max="4127" width="11.109375" style="188" customWidth="1"/>
    <col min="4128" max="4128" width="2.109375" style="188" customWidth="1"/>
    <col min="4129" max="4129" width="11.109375" style="188" customWidth="1"/>
    <col min="4130" max="4130" width="2.109375" style="188" customWidth="1"/>
    <col min="4131" max="4131" width="12.44140625" style="188" customWidth="1"/>
    <col min="4132" max="4350" width="8.88671875" style="188"/>
    <col min="4351" max="4351" width="51" style="188" customWidth="1"/>
    <col min="4352" max="4352" width="2.109375" style="188" customWidth="1"/>
    <col min="4353" max="4353" width="14.109375" style="188" customWidth="1"/>
    <col min="4354" max="4355" width="8.88671875" style="188" customWidth="1"/>
    <col min="4356" max="4356" width="2" style="188" customWidth="1"/>
    <col min="4357" max="4357" width="14.88671875" style="188" customWidth="1"/>
    <col min="4358" max="4358" width="2" style="188" customWidth="1"/>
    <col min="4359" max="4359" width="14.88671875" style="188" customWidth="1"/>
    <col min="4360" max="4360" width="2.109375" style="188" customWidth="1"/>
    <col min="4361" max="4361" width="14.88671875" style="188" customWidth="1"/>
    <col min="4362" max="4362" width="2.109375" style="188" customWidth="1"/>
    <col min="4363" max="4363" width="14.88671875" style="188" customWidth="1"/>
    <col min="4364" max="4365" width="3.88671875" style="188" customWidth="1"/>
    <col min="4366" max="4366" width="12.44140625" style="188" customWidth="1"/>
    <col min="4367" max="4367" width="2.109375" style="188" customWidth="1"/>
    <col min="4368" max="4368" width="12.5546875" style="188" customWidth="1"/>
    <col min="4369" max="4369" width="2.109375" style="188" customWidth="1"/>
    <col min="4370" max="4370" width="12.88671875" style="188" customWidth="1"/>
    <col min="4371" max="4371" width="2.109375" style="188" customWidth="1"/>
    <col min="4372" max="4372" width="12.88671875" style="188" customWidth="1"/>
    <col min="4373" max="4373" width="2" style="188" customWidth="1"/>
    <col min="4374" max="4374" width="11.88671875" style="188" customWidth="1"/>
    <col min="4375" max="4375" width="11.44140625" style="188" customWidth="1"/>
    <col min="4376" max="4376" width="1.88671875" style="188" customWidth="1"/>
    <col min="4377" max="4377" width="11.88671875" style="188" customWidth="1"/>
    <col min="4378" max="4378" width="2.109375" style="188" customWidth="1"/>
    <col min="4379" max="4379" width="11.44140625" style="188" customWidth="1"/>
    <col min="4380" max="4380" width="0.5546875" style="188" customWidth="1"/>
    <col min="4381" max="4381" width="2.109375" style="188" customWidth="1"/>
    <col min="4382" max="4382" width="10.5546875" style="188" customWidth="1"/>
    <col min="4383" max="4383" width="11.109375" style="188" customWidth="1"/>
    <col min="4384" max="4384" width="2.109375" style="188" customWidth="1"/>
    <col min="4385" max="4385" width="11.109375" style="188" customWidth="1"/>
    <col min="4386" max="4386" width="2.109375" style="188" customWidth="1"/>
    <col min="4387" max="4387" width="12.44140625" style="188" customWidth="1"/>
    <col min="4388" max="4606" width="8.88671875" style="188"/>
    <col min="4607" max="4607" width="51" style="188" customWidth="1"/>
    <col min="4608" max="4608" width="2.109375" style="188" customWidth="1"/>
    <col min="4609" max="4609" width="14.109375" style="188" customWidth="1"/>
    <col min="4610" max="4611" width="8.88671875" style="188" customWidth="1"/>
    <col min="4612" max="4612" width="2" style="188" customWidth="1"/>
    <col min="4613" max="4613" width="14.88671875" style="188" customWidth="1"/>
    <col min="4614" max="4614" width="2" style="188" customWidth="1"/>
    <col min="4615" max="4615" width="14.88671875" style="188" customWidth="1"/>
    <col min="4616" max="4616" width="2.109375" style="188" customWidth="1"/>
    <col min="4617" max="4617" width="14.88671875" style="188" customWidth="1"/>
    <col min="4618" max="4618" width="2.109375" style="188" customWidth="1"/>
    <col min="4619" max="4619" width="14.88671875" style="188" customWidth="1"/>
    <col min="4620" max="4621" width="3.88671875" style="188" customWidth="1"/>
    <col min="4622" max="4622" width="12.44140625" style="188" customWidth="1"/>
    <col min="4623" max="4623" width="2.109375" style="188" customWidth="1"/>
    <col min="4624" max="4624" width="12.5546875" style="188" customWidth="1"/>
    <col min="4625" max="4625" width="2.109375" style="188" customWidth="1"/>
    <col min="4626" max="4626" width="12.88671875" style="188" customWidth="1"/>
    <col min="4627" max="4627" width="2.109375" style="188" customWidth="1"/>
    <col min="4628" max="4628" width="12.88671875" style="188" customWidth="1"/>
    <col min="4629" max="4629" width="2" style="188" customWidth="1"/>
    <col min="4630" max="4630" width="11.88671875" style="188" customWidth="1"/>
    <col min="4631" max="4631" width="11.44140625" style="188" customWidth="1"/>
    <col min="4632" max="4632" width="1.88671875" style="188" customWidth="1"/>
    <col min="4633" max="4633" width="11.88671875" style="188" customWidth="1"/>
    <col min="4634" max="4634" width="2.109375" style="188" customWidth="1"/>
    <col min="4635" max="4635" width="11.44140625" style="188" customWidth="1"/>
    <col min="4636" max="4636" width="0.5546875" style="188" customWidth="1"/>
    <col min="4637" max="4637" width="2.109375" style="188" customWidth="1"/>
    <col min="4638" max="4638" width="10.5546875" style="188" customWidth="1"/>
    <col min="4639" max="4639" width="11.109375" style="188" customWidth="1"/>
    <col min="4640" max="4640" width="2.109375" style="188" customWidth="1"/>
    <col min="4641" max="4641" width="11.109375" style="188" customWidth="1"/>
    <col min="4642" max="4642" width="2.109375" style="188" customWidth="1"/>
    <col min="4643" max="4643" width="12.44140625" style="188" customWidth="1"/>
    <col min="4644" max="4862" width="8.88671875" style="188"/>
    <col min="4863" max="4863" width="51" style="188" customWidth="1"/>
    <col min="4864" max="4864" width="2.109375" style="188" customWidth="1"/>
    <col min="4865" max="4865" width="14.109375" style="188" customWidth="1"/>
    <col min="4866" max="4867" width="8.88671875" style="188" customWidth="1"/>
    <col min="4868" max="4868" width="2" style="188" customWidth="1"/>
    <col min="4869" max="4869" width="14.88671875" style="188" customWidth="1"/>
    <col min="4870" max="4870" width="2" style="188" customWidth="1"/>
    <col min="4871" max="4871" width="14.88671875" style="188" customWidth="1"/>
    <col min="4872" max="4872" width="2.109375" style="188" customWidth="1"/>
    <col min="4873" max="4873" width="14.88671875" style="188" customWidth="1"/>
    <col min="4874" max="4874" width="2.109375" style="188" customWidth="1"/>
    <col min="4875" max="4875" width="14.88671875" style="188" customWidth="1"/>
    <col min="4876" max="4877" width="3.88671875" style="188" customWidth="1"/>
    <col min="4878" max="4878" width="12.44140625" style="188" customWidth="1"/>
    <col min="4879" max="4879" width="2.109375" style="188" customWidth="1"/>
    <col min="4880" max="4880" width="12.5546875" style="188" customWidth="1"/>
    <col min="4881" max="4881" width="2.109375" style="188" customWidth="1"/>
    <col min="4882" max="4882" width="12.88671875" style="188" customWidth="1"/>
    <col min="4883" max="4883" width="2.109375" style="188" customWidth="1"/>
    <col min="4884" max="4884" width="12.88671875" style="188" customWidth="1"/>
    <col min="4885" max="4885" width="2" style="188" customWidth="1"/>
    <col min="4886" max="4886" width="11.88671875" style="188" customWidth="1"/>
    <col min="4887" max="4887" width="11.44140625" style="188" customWidth="1"/>
    <col min="4888" max="4888" width="1.88671875" style="188" customWidth="1"/>
    <col min="4889" max="4889" width="11.88671875" style="188" customWidth="1"/>
    <col min="4890" max="4890" width="2.109375" style="188" customWidth="1"/>
    <col min="4891" max="4891" width="11.44140625" style="188" customWidth="1"/>
    <col min="4892" max="4892" width="0.5546875" style="188" customWidth="1"/>
    <col min="4893" max="4893" width="2.109375" style="188" customWidth="1"/>
    <col min="4894" max="4894" width="10.5546875" style="188" customWidth="1"/>
    <col min="4895" max="4895" width="11.109375" style="188" customWidth="1"/>
    <col min="4896" max="4896" width="2.109375" style="188" customWidth="1"/>
    <col min="4897" max="4897" width="11.109375" style="188" customWidth="1"/>
    <col min="4898" max="4898" width="2.109375" style="188" customWidth="1"/>
    <col min="4899" max="4899" width="12.44140625" style="188" customWidth="1"/>
    <col min="4900" max="5118" width="8.88671875" style="188"/>
    <col min="5119" max="5119" width="51" style="188" customWidth="1"/>
    <col min="5120" max="5120" width="2.109375" style="188" customWidth="1"/>
    <col min="5121" max="5121" width="14.109375" style="188" customWidth="1"/>
    <col min="5122" max="5123" width="8.88671875" style="188" customWidth="1"/>
    <col min="5124" max="5124" width="2" style="188" customWidth="1"/>
    <col min="5125" max="5125" width="14.88671875" style="188" customWidth="1"/>
    <col min="5126" max="5126" width="2" style="188" customWidth="1"/>
    <col min="5127" max="5127" width="14.88671875" style="188" customWidth="1"/>
    <col min="5128" max="5128" width="2.109375" style="188" customWidth="1"/>
    <col min="5129" max="5129" width="14.88671875" style="188" customWidth="1"/>
    <col min="5130" max="5130" width="2.109375" style="188" customWidth="1"/>
    <col min="5131" max="5131" width="14.88671875" style="188" customWidth="1"/>
    <col min="5132" max="5133" width="3.88671875" style="188" customWidth="1"/>
    <col min="5134" max="5134" width="12.44140625" style="188" customWidth="1"/>
    <col min="5135" max="5135" width="2.109375" style="188" customWidth="1"/>
    <col min="5136" max="5136" width="12.5546875" style="188" customWidth="1"/>
    <col min="5137" max="5137" width="2.109375" style="188" customWidth="1"/>
    <col min="5138" max="5138" width="12.88671875" style="188" customWidth="1"/>
    <col min="5139" max="5139" width="2.109375" style="188" customWidth="1"/>
    <col min="5140" max="5140" width="12.88671875" style="188" customWidth="1"/>
    <col min="5141" max="5141" width="2" style="188" customWidth="1"/>
    <col min="5142" max="5142" width="11.88671875" style="188" customWidth="1"/>
    <col min="5143" max="5143" width="11.44140625" style="188" customWidth="1"/>
    <col min="5144" max="5144" width="1.88671875" style="188" customWidth="1"/>
    <col min="5145" max="5145" width="11.88671875" style="188" customWidth="1"/>
    <col min="5146" max="5146" width="2.109375" style="188" customWidth="1"/>
    <col min="5147" max="5147" width="11.44140625" style="188" customWidth="1"/>
    <col min="5148" max="5148" width="0.5546875" style="188" customWidth="1"/>
    <col min="5149" max="5149" width="2.109375" style="188" customWidth="1"/>
    <col min="5150" max="5150" width="10.5546875" style="188" customWidth="1"/>
    <col min="5151" max="5151" width="11.109375" style="188" customWidth="1"/>
    <col min="5152" max="5152" width="2.109375" style="188" customWidth="1"/>
    <col min="5153" max="5153" width="11.109375" style="188" customWidth="1"/>
    <col min="5154" max="5154" width="2.109375" style="188" customWidth="1"/>
    <col min="5155" max="5155" width="12.44140625" style="188" customWidth="1"/>
    <col min="5156" max="5374" width="8.88671875" style="188"/>
    <col min="5375" max="5375" width="51" style="188" customWidth="1"/>
    <col min="5376" max="5376" width="2.109375" style="188" customWidth="1"/>
    <col min="5377" max="5377" width="14.109375" style="188" customWidth="1"/>
    <col min="5378" max="5379" width="8.88671875" style="188" customWidth="1"/>
    <col min="5380" max="5380" width="2" style="188" customWidth="1"/>
    <col min="5381" max="5381" width="14.88671875" style="188" customWidth="1"/>
    <col min="5382" max="5382" width="2" style="188" customWidth="1"/>
    <col min="5383" max="5383" width="14.88671875" style="188" customWidth="1"/>
    <col min="5384" max="5384" width="2.109375" style="188" customWidth="1"/>
    <col min="5385" max="5385" width="14.88671875" style="188" customWidth="1"/>
    <col min="5386" max="5386" width="2.109375" style="188" customWidth="1"/>
    <col min="5387" max="5387" width="14.88671875" style="188" customWidth="1"/>
    <col min="5388" max="5389" width="3.88671875" style="188" customWidth="1"/>
    <col min="5390" max="5390" width="12.44140625" style="188" customWidth="1"/>
    <col min="5391" max="5391" width="2.109375" style="188" customWidth="1"/>
    <col min="5392" max="5392" width="12.5546875" style="188" customWidth="1"/>
    <col min="5393" max="5393" width="2.109375" style="188" customWidth="1"/>
    <col min="5394" max="5394" width="12.88671875" style="188" customWidth="1"/>
    <col min="5395" max="5395" width="2.109375" style="188" customWidth="1"/>
    <col min="5396" max="5396" width="12.88671875" style="188" customWidth="1"/>
    <col min="5397" max="5397" width="2" style="188" customWidth="1"/>
    <col min="5398" max="5398" width="11.88671875" style="188" customWidth="1"/>
    <col min="5399" max="5399" width="11.44140625" style="188" customWidth="1"/>
    <col min="5400" max="5400" width="1.88671875" style="188" customWidth="1"/>
    <col min="5401" max="5401" width="11.88671875" style="188" customWidth="1"/>
    <col min="5402" max="5402" width="2.109375" style="188" customWidth="1"/>
    <col min="5403" max="5403" width="11.44140625" style="188" customWidth="1"/>
    <col min="5404" max="5404" width="0.5546875" style="188" customWidth="1"/>
    <col min="5405" max="5405" width="2.109375" style="188" customWidth="1"/>
    <col min="5406" max="5406" width="10.5546875" style="188" customWidth="1"/>
    <col min="5407" max="5407" width="11.109375" style="188" customWidth="1"/>
    <col min="5408" max="5408" width="2.109375" style="188" customWidth="1"/>
    <col min="5409" max="5409" width="11.109375" style="188" customWidth="1"/>
    <col min="5410" max="5410" width="2.109375" style="188" customWidth="1"/>
    <col min="5411" max="5411" width="12.44140625" style="188" customWidth="1"/>
    <col min="5412" max="5630" width="8.88671875" style="188"/>
    <col min="5631" max="5631" width="51" style="188" customWidth="1"/>
    <col min="5632" max="5632" width="2.109375" style="188" customWidth="1"/>
    <col min="5633" max="5633" width="14.109375" style="188" customWidth="1"/>
    <col min="5634" max="5635" width="8.88671875" style="188" customWidth="1"/>
    <col min="5636" max="5636" width="2" style="188" customWidth="1"/>
    <col min="5637" max="5637" width="14.88671875" style="188" customWidth="1"/>
    <col min="5638" max="5638" width="2" style="188" customWidth="1"/>
    <col min="5639" max="5639" width="14.88671875" style="188" customWidth="1"/>
    <col min="5640" max="5640" width="2.109375" style="188" customWidth="1"/>
    <col min="5641" max="5641" width="14.88671875" style="188" customWidth="1"/>
    <col min="5642" max="5642" width="2.109375" style="188" customWidth="1"/>
    <col min="5643" max="5643" width="14.88671875" style="188" customWidth="1"/>
    <col min="5644" max="5645" width="3.88671875" style="188" customWidth="1"/>
    <col min="5646" max="5646" width="12.44140625" style="188" customWidth="1"/>
    <col min="5647" max="5647" width="2.109375" style="188" customWidth="1"/>
    <col min="5648" max="5648" width="12.5546875" style="188" customWidth="1"/>
    <col min="5649" max="5649" width="2.109375" style="188" customWidth="1"/>
    <col min="5650" max="5650" width="12.88671875" style="188" customWidth="1"/>
    <col min="5651" max="5651" width="2.109375" style="188" customWidth="1"/>
    <col min="5652" max="5652" width="12.88671875" style="188" customWidth="1"/>
    <col min="5653" max="5653" width="2" style="188" customWidth="1"/>
    <col min="5654" max="5654" width="11.88671875" style="188" customWidth="1"/>
    <col min="5655" max="5655" width="11.44140625" style="188" customWidth="1"/>
    <col min="5656" max="5656" width="1.88671875" style="188" customWidth="1"/>
    <col min="5657" max="5657" width="11.88671875" style="188" customWidth="1"/>
    <col min="5658" max="5658" width="2.109375" style="188" customWidth="1"/>
    <col min="5659" max="5659" width="11.44140625" style="188" customWidth="1"/>
    <col min="5660" max="5660" width="0.5546875" style="188" customWidth="1"/>
    <col min="5661" max="5661" width="2.109375" style="188" customWidth="1"/>
    <col min="5662" max="5662" width="10.5546875" style="188" customWidth="1"/>
    <col min="5663" max="5663" width="11.109375" style="188" customWidth="1"/>
    <col min="5664" max="5664" width="2.109375" style="188" customWidth="1"/>
    <col min="5665" max="5665" width="11.109375" style="188" customWidth="1"/>
    <col min="5666" max="5666" width="2.109375" style="188" customWidth="1"/>
    <col min="5667" max="5667" width="12.44140625" style="188" customWidth="1"/>
    <col min="5668" max="5886" width="8.88671875" style="188"/>
    <col min="5887" max="5887" width="51" style="188" customWidth="1"/>
    <col min="5888" max="5888" width="2.109375" style="188" customWidth="1"/>
    <col min="5889" max="5889" width="14.109375" style="188" customWidth="1"/>
    <col min="5890" max="5891" width="8.88671875" style="188" customWidth="1"/>
    <col min="5892" max="5892" width="2" style="188" customWidth="1"/>
    <col min="5893" max="5893" width="14.88671875" style="188" customWidth="1"/>
    <col min="5894" max="5894" width="2" style="188" customWidth="1"/>
    <col min="5895" max="5895" width="14.88671875" style="188" customWidth="1"/>
    <col min="5896" max="5896" width="2.109375" style="188" customWidth="1"/>
    <col min="5897" max="5897" width="14.88671875" style="188" customWidth="1"/>
    <col min="5898" max="5898" width="2.109375" style="188" customWidth="1"/>
    <col min="5899" max="5899" width="14.88671875" style="188" customWidth="1"/>
    <col min="5900" max="5901" width="3.88671875" style="188" customWidth="1"/>
    <col min="5902" max="5902" width="12.44140625" style="188" customWidth="1"/>
    <col min="5903" max="5903" width="2.109375" style="188" customWidth="1"/>
    <col min="5904" max="5904" width="12.5546875" style="188" customWidth="1"/>
    <col min="5905" max="5905" width="2.109375" style="188" customWidth="1"/>
    <col min="5906" max="5906" width="12.88671875" style="188" customWidth="1"/>
    <col min="5907" max="5907" width="2.109375" style="188" customWidth="1"/>
    <col min="5908" max="5908" width="12.88671875" style="188" customWidth="1"/>
    <col min="5909" max="5909" width="2" style="188" customWidth="1"/>
    <col min="5910" max="5910" width="11.88671875" style="188" customWidth="1"/>
    <col min="5911" max="5911" width="11.44140625" style="188" customWidth="1"/>
    <col min="5912" max="5912" width="1.88671875" style="188" customWidth="1"/>
    <col min="5913" max="5913" width="11.88671875" style="188" customWidth="1"/>
    <col min="5914" max="5914" width="2.109375" style="188" customWidth="1"/>
    <col min="5915" max="5915" width="11.44140625" style="188" customWidth="1"/>
    <col min="5916" max="5916" width="0.5546875" style="188" customWidth="1"/>
    <col min="5917" max="5917" width="2.109375" style="188" customWidth="1"/>
    <col min="5918" max="5918" width="10.5546875" style="188" customWidth="1"/>
    <col min="5919" max="5919" width="11.109375" style="188" customWidth="1"/>
    <col min="5920" max="5920" width="2.109375" style="188" customWidth="1"/>
    <col min="5921" max="5921" width="11.109375" style="188" customWidth="1"/>
    <col min="5922" max="5922" width="2.109375" style="188" customWidth="1"/>
    <col min="5923" max="5923" width="12.44140625" style="188" customWidth="1"/>
    <col min="5924" max="6142" width="8.88671875" style="188"/>
    <col min="6143" max="6143" width="51" style="188" customWidth="1"/>
    <col min="6144" max="6144" width="2.109375" style="188" customWidth="1"/>
    <col min="6145" max="6145" width="14.109375" style="188" customWidth="1"/>
    <col min="6146" max="6147" width="8.88671875" style="188" customWidth="1"/>
    <col min="6148" max="6148" width="2" style="188" customWidth="1"/>
    <col min="6149" max="6149" width="14.88671875" style="188" customWidth="1"/>
    <col min="6150" max="6150" width="2" style="188" customWidth="1"/>
    <col min="6151" max="6151" width="14.88671875" style="188" customWidth="1"/>
    <col min="6152" max="6152" width="2.109375" style="188" customWidth="1"/>
    <col min="6153" max="6153" width="14.88671875" style="188" customWidth="1"/>
    <col min="6154" max="6154" width="2.109375" style="188" customWidth="1"/>
    <col min="6155" max="6155" width="14.88671875" style="188" customWidth="1"/>
    <col min="6156" max="6157" width="3.88671875" style="188" customWidth="1"/>
    <col min="6158" max="6158" width="12.44140625" style="188" customWidth="1"/>
    <col min="6159" max="6159" width="2.109375" style="188" customWidth="1"/>
    <col min="6160" max="6160" width="12.5546875" style="188" customWidth="1"/>
    <col min="6161" max="6161" width="2.109375" style="188" customWidth="1"/>
    <col min="6162" max="6162" width="12.88671875" style="188" customWidth="1"/>
    <col min="6163" max="6163" width="2.109375" style="188" customWidth="1"/>
    <col min="6164" max="6164" width="12.88671875" style="188" customWidth="1"/>
    <col min="6165" max="6165" width="2" style="188" customWidth="1"/>
    <col min="6166" max="6166" width="11.88671875" style="188" customWidth="1"/>
    <col min="6167" max="6167" width="11.44140625" style="188" customWidth="1"/>
    <col min="6168" max="6168" width="1.88671875" style="188" customWidth="1"/>
    <col min="6169" max="6169" width="11.88671875" style="188" customWidth="1"/>
    <col min="6170" max="6170" width="2.109375" style="188" customWidth="1"/>
    <col min="6171" max="6171" width="11.44140625" style="188" customWidth="1"/>
    <col min="6172" max="6172" width="0.5546875" style="188" customWidth="1"/>
    <col min="6173" max="6173" width="2.109375" style="188" customWidth="1"/>
    <col min="6174" max="6174" width="10.5546875" style="188" customWidth="1"/>
    <col min="6175" max="6175" width="11.109375" style="188" customWidth="1"/>
    <col min="6176" max="6176" width="2.109375" style="188" customWidth="1"/>
    <col min="6177" max="6177" width="11.109375" style="188" customWidth="1"/>
    <col min="6178" max="6178" width="2.109375" style="188" customWidth="1"/>
    <col min="6179" max="6179" width="12.44140625" style="188" customWidth="1"/>
    <col min="6180" max="6398" width="8.88671875" style="188"/>
    <col min="6399" max="6399" width="51" style="188" customWidth="1"/>
    <col min="6400" max="6400" width="2.109375" style="188" customWidth="1"/>
    <col min="6401" max="6401" width="14.109375" style="188" customWidth="1"/>
    <col min="6402" max="6403" width="8.88671875" style="188" customWidth="1"/>
    <col min="6404" max="6404" width="2" style="188" customWidth="1"/>
    <col min="6405" max="6405" width="14.88671875" style="188" customWidth="1"/>
    <col min="6406" max="6406" width="2" style="188" customWidth="1"/>
    <col min="6407" max="6407" width="14.88671875" style="188" customWidth="1"/>
    <col min="6408" max="6408" width="2.109375" style="188" customWidth="1"/>
    <col min="6409" max="6409" width="14.88671875" style="188" customWidth="1"/>
    <col min="6410" max="6410" width="2.109375" style="188" customWidth="1"/>
    <col min="6411" max="6411" width="14.88671875" style="188" customWidth="1"/>
    <col min="6412" max="6413" width="3.88671875" style="188" customWidth="1"/>
    <col min="6414" max="6414" width="12.44140625" style="188" customWidth="1"/>
    <col min="6415" max="6415" width="2.109375" style="188" customWidth="1"/>
    <col min="6416" max="6416" width="12.5546875" style="188" customWidth="1"/>
    <col min="6417" max="6417" width="2.109375" style="188" customWidth="1"/>
    <col min="6418" max="6418" width="12.88671875" style="188" customWidth="1"/>
    <col min="6419" max="6419" width="2.109375" style="188" customWidth="1"/>
    <col min="6420" max="6420" width="12.88671875" style="188" customWidth="1"/>
    <col min="6421" max="6421" width="2" style="188" customWidth="1"/>
    <col min="6422" max="6422" width="11.88671875" style="188" customWidth="1"/>
    <col min="6423" max="6423" width="11.44140625" style="188" customWidth="1"/>
    <col min="6424" max="6424" width="1.88671875" style="188" customWidth="1"/>
    <col min="6425" max="6425" width="11.88671875" style="188" customWidth="1"/>
    <col min="6426" max="6426" width="2.109375" style="188" customWidth="1"/>
    <col min="6427" max="6427" width="11.44140625" style="188" customWidth="1"/>
    <col min="6428" max="6428" width="0.5546875" style="188" customWidth="1"/>
    <col min="6429" max="6429" width="2.109375" style="188" customWidth="1"/>
    <col min="6430" max="6430" width="10.5546875" style="188" customWidth="1"/>
    <col min="6431" max="6431" width="11.109375" style="188" customWidth="1"/>
    <col min="6432" max="6432" width="2.109375" style="188" customWidth="1"/>
    <col min="6433" max="6433" width="11.109375" style="188" customWidth="1"/>
    <col min="6434" max="6434" width="2.109375" style="188" customWidth="1"/>
    <col min="6435" max="6435" width="12.44140625" style="188" customWidth="1"/>
    <col min="6436" max="6654" width="8.88671875" style="188"/>
    <col min="6655" max="6655" width="51" style="188" customWidth="1"/>
    <col min="6656" max="6656" width="2.109375" style="188" customWidth="1"/>
    <col min="6657" max="6657" width="14.109375" style="188" customWidth="1"/>
    <col min="6658" max="6659" width="8.88671875" style="188" customWidth="1"/>
    <col min="6660" max="6660" width="2" style="188" customWidth="1"/>
    <col min="6661" max="6661" width="14.88671875" style="188" customWidth="1"/>
    <col min="6662" max="6662" width="2" style="188" customWidth="1"/>
    <col min="6663" max="6663" width="14.88671875" style="188" customWidth="1"/>
    <col min="6664" max="6664" width="2.109375" style="188" customWidth="1"/>
    <col min="6665" max="6665" width="14.88671875" style="188" customWidth="1"/>
    <col min="6666" max="6666" width="2.109375" style="188" customWidth="1"/>
    <col min="6667" max="6667" width="14.88671875" style="188" customWidth="1"/>
    <col min="6668" max="6669" width="3.88671875" style="188" customWidth="1"/>
    <col min="6670" max="6670" width="12.44140625" style="188" customWidth="1"/>
    <col min="6671" max="6671" width="2.109375" style="188" customWidth="1"/>
    <col min="6672" max="6672" width="12.5546875" style="188" customWidth="1"/>
    <col min="6673" max="6673" width="2.109375" style="188" customWidth="1"/>
    <col min="6674" max="6674" width="12.88671875" style="188" customWidth="1"/>
    <col min="6675" max="6675" width="2.109375" style="188" customWidth="1"/>
    <col min="6676" max="6676" width="12.88671875" style="188" customWidth="1"/>
    <col min="6677" max="6677" width="2" style="188" customWidth="1"/>
    <col min="6678" max="6678" width="11.88671875" style="188" customWidth="1"/>
    <col min="6679" max="6679" width="11.44140625" style="188" customWidth="1"/>
    <col min="6680" max="6680" width="1.88671875" style="188" customWidth="1"/>
    <col min="6681" max="6681" width="11.88671875" style="188" customWidth="1"/>
    <col min="6682" max="6682" width="2.109375" style="188" customWidth="1"/>
    <col min="6683" max="6683" width="11.44140625" style="188" customWidth="1"/>
    <col min="6684" max="6684" width="0.5546875" style="188" customWidth="1"/>
    <col min="6685" max="6685" width="2.109375" style="188" customWidth="1"/>
    <col min="6686" max="6686" width="10.5546875" style="188" customWidth="1"/>
    <col min="6687" max="6687" width="11.109375" style="188" customWidth="1"/>
    <col min="6688" max="6688" width="2.109375" style="188" customWidth="1"/>
    <col min="6689" max="6689" width="11.109375" style="188" customWidth="1"/>
    <col min="6690" max="6690" width="2.109375" style="188" customWidth="1"/>
    <col min="6691" max="6691" width="12.44140625" style="188" customWidth="1"/>
    <col min="6692" max="6910" width="8.88671875" style="188"/>
    <col min="6911" max="6911" width="51" style="188" customWidth="1"/>
    <col min="6912" max="6912" width="2.109375" style="188" customWidth="1"/>
    <col min="6913" max="6913" width="14.109375" style="188" customWidth="1"/>
    <col min="6914" max="6915" width="8.88671875" style="188" customWidth="1"/>
    <col min="6916" max="6916" width="2" style="188" customWidth="1"/>
    <col min="6917" max="6917" width="14.88671875" style="188" customWidth="1"/>
    <col min="6918" max="6918" width="2" style="188" customWidth="1"/>
    <col min="6919" max="6919" width="14.88671875" style="188" customWidth="1"/>
    <col min="6920" max="6920" width="2.109375" style="188" customWidth="1"/>
    <col min="6921" max="6921" width="14.88671875" style="188" customWidth="1"/>
    <col min="6922" max="6922" width="2.109375" style="188" customWidth="1"/>
    <col min="6923" max="6923" width="14.88671875" style="188" customWidth="1"/>
    <col min="6924" max="6925" width="3.88671875" style="188" customWidth="1"/>
    <col min="6926" max="6926" width="12.44140625" style="188" customWidth="1"/>
    <col min="6927" max="6927" width="2.109375" style="188" customWidth="1"/>
    <col min="6928" max="6928" width="12.5546875" style="188" customWidth="1"/>
    <col min="6929" max="6929" width="2.109375" style="188" customWidth="1"/>
    <col min="6930" max="6930" width="12.88671875" style="188" customWidth="1"/>
    <col min="6931" max="6931" width="2.109375" style="188" customWidth="1"/>
    <col min="6932" max="6932" width="12.88671875" style="188" customWidth="1"/>
    <col min="6933" max="6933" width="2" style="188" customWidth="1"/>
    <col min="6934" max="6934" width="11.88671875" style="188" customWidth="1"/>
    <col min="6935" max="6935" width="11.44140625" style="188" customWidth="1"/>
    <col min="6936" max="6936" width="1.88671875" style="188" customWidth="1"/>
    <col min="6937" max="6937" width="11.88671875" style="188" customWidth="1"/>
    <col min="6938" max="6938" width="2.109375" style="188" customWidth="1"/>
    <col min="6939" max="6939" width="11.44140625" style="188" customWidth="1"/>
    <col min="6940" max="6940" width="0.5546875" style="188" customWidth="1"/>
    <col min="6941" max="6941" width="2.109375" style="188" customWidth="1"/>
    <col min="6942" max="6942" width="10.5546875" style="188" customWidth="1"/>
    <col min="6943" max="6943" width="11.109375" style="188" customWidth="1"/>
    <col min="6944" max="6944" width="2.109375" style="188" customWidth="1"/>
    <col min="6945" max="6945" width="11.109375" style="188" customWidth="1"/>
    <col min="6946" max="6946" width="2.109375" style="188" customWidth="1"/>
    <col min="6947" max="6947" width="12.44140625" style="188" customWidth="1"/>
    <col min="6948" max="7166" width="8.88671875" style="188"/>
    <col min="7167" max="7167" width="51" style="188" customWidth="1"/>
    <col min="7168" max="7168" width="2.109375" style="188" customWidth="1"/>
    <col min="7169" max="7169" width="14.109375" style="188" customWidth="1"/>
    <col min="7170" max="7171" width="8.88671875" style="188" customWidth="1"/>
    <col min="7172" max="7172" width="2" style="188" customWidth="1"/>
    <col min="7173" max="7173" width="14.88671875" style="188" customWidth="1"/>
    <col min="7174" max="7174" width="2" style="188" customWidth="1"/>
    <col min="7175" max="7175" width="14.88671875" style="188" customWidth="1"/>
    <col min="7176" max="7176" width="2.109375" style="188" customWidth="1"/>
    <col min="7177" max="7177" width="14.88671875" style="188" customWidth="1"/>
    <col min="7178" max="7178" width="2.109375" style="188" customWidth="1"/>
    <col min="7179" max="7179" width="14.88671875" style="188" customWidth="1"/>
    <col min="7180" max="7181" width="3.88671875" style="188" customWidth="1"/>
    <col min="7182" max="7182" width="12.44140625" style="188" customWidth="1"/>
    <col min="7183" max="7183" width="2.109375" style="188" customWidth="1"/>
    <col min="7184" max="7184" width="12.5546875" style="188" customWidth="1"/>
    <col min="7185" max="7185" width="2.109375" style="188" customWidth="1"/>
    <col min="7186" max="7186" width="12.88671875" style="188" customWidth="1"/>
    <col min="7187" max="7187" width="2.109375" style="188" customWidth="1"/>
    <col min="7188" max="7188" width="12.88671875" style="188" customWidth="1"/>
    <col min="7189" max="7189" width="2" style="188" customWidth="1"/>
    <col min="7190" max="7190" width="11.88671875" style="188" customWidth="1"/>
    <col min="7191" max="7191" width="11.44140625" style="188" customWidth="1"/>
    <col min="7192" max="7192" width="1.88671875" style="188" customWidth="1"/>
    <col min="7193" max="7193" width="11.88671875" style="188" customWidth="1"/>
    <col min="7194" max="7194" width="2.109375" style="188" customWidth="1"/>
    <col min="7195" max="7195" width="11.44140625" style="188" customWidth="1"/>
    <col min="7196" max="7196" width="0.5546875" style="188" customWidth="1"/>
    <col min="7197" max="7197" width="2.109375" style="188" customWidth="1"/>
    <col min="7198" max="7198" width="10.5546875" style="188" customWidth="1"/>
    <col min="7199" max="7199" width="11.109375" style="188" customWidth="1"/>
    <col min="7200" max="7200" width="2.109375" style="188" customWidth="1"/>
    <col min="7201" max="7201" width="11.109375" style="188" customWidth="1"/>
    <col min="7202" max="7202" width="2.109375" style="188" customWidth="1"/>
    <col min="7203" max="7203" width="12.44140625" style="188" customWidth="1"/>
    <col min="7204" max="7422" width="8.88671875" style="188"/>
    <col min="7423" max="7423" width="51" style="188" customWidth="1"/>
    <col min="7424" max="7424" width="2.109375" style="188" customWidth="1"/>
    <col min="7425" max="7425" width="14.109375" style="188" customWidth="1"/>
    <col min="7426" max="7427" width="8.88671875" style="188" customWidth="1"/>
    <col min="7428" max="7428" width="2" style="188" customWidth="1"/>
    <col min="7429" max="7429" width="14.88671875" style="188" customWidth="1"/>
    <col min="7430" max="7430" width="2" style="188" customWidth="1"/>
    <col min="7431" max="7431" width="14.88671875" style="188" customWidth="1"/>
    <col min="7432" max="7432" width="2.109375" style="188" customWidth="1"/>
    <col min="7433" max="7433" width="14.88671875" style="188" customWidth="1"/>
    <col min="7434" max="7434" width="2.109375" style="188" customWidth="1"/>
    <col min="7435" max="7435" width="14.88671875" style="188" customWidth="1"/>
    <col min="7436" max="7437" width="3.88671875" style="188" customWidth="1"/>
    <col min="7438" max="7438" width="12.44140625" style="188" customWidth="1"/>
    <col min="7439" max="7439" width="2.109375" style="188" customWidth="1"/>
    <col min="7440" max="7440" width="12.5546875" style="188" customWidth="1"/>
    <col min="7441" max="7441" width="2.109375" style="188" customWidth="1"/>
    <col min="7442" max="7442" width="12.88671875" style="188" customWidth="1"/>
    <col min="7443" max="7443" width="2.109375" style="188" customWidth="1"/>
    <col min="7444" max="7444" width="12.88671875" style="188" customWidth="1"/>
    <col min="7445" max="7445" width="2" style="188" customWidth="1"/>
    <col min="7446" max="7446" width="11.88671875" style="188" customWidth="1"/>
    <col min="7447" max="7447" width="11.44140625" style="188" customWidth="1"/>
    <col min="7448" max="7448" width="1.88671875" style="188" customWidth="1"/>
    <col min="7449" max="7449" width="11.88671875" style="188" customWidth="1"/>
    <col min="7450" max="7450" width="2.109375" style="188" customWidth="1"/>
    <col min="7451" max="7451" width="11.44140625" style="188" customWidth="1"/>
    <col min="7452" max="7452" width="0.5546875" style="188" customWidth="1"/>
    <col min="7453" max="7453" width="2.109375" style="188" customWidth="1"/>
    <col min="7454" max="7454" width="10.5546875" style="188" customWidth="1"/>
    <col min="7455" max="7455" width="11.109375" style="188" customWidth="1"/>
    <col min="7456" max="7456" width="2.109375" style="188" customWidth="1"/>
    <col min="7457" max="7457" width="11.109375" style="188" customWidth="1"/>
    <col min="7458" max="7458" width="2.109375" style="188" customWidth="1"/>
    <col min="7459" max="7459" width="12.44140625" style="188" customWidth="1"/>
    <col min="7460" max="7678" width="8.88671875" style="188"/>
    <col min="7679" max="7679" width="51" style="188" customWidth="1"/>
    <col min="7680" max="7680" width="2.109375" style="188" customWidth="1"/>
    <col min="7681" max="7681" width="14.109375" style="188" customWidth="1"/>
    <col min="7682" max="7683" width="8.88671875" style="188" customWidth="1"/>
    <col min="7684" max="7684" width="2" style="188" customWidth="1"/>
    <col min="7685" max="7685" width="14.88671875" style="188" customWidth="1"/>
    <col min="7686" max="7686" width="2" style="188" customWidth="1"/>
    <col min="7687" max="7687" width="14.88671875" style="188" customWidth="1"/>
    <col min="7688" max="7688" width="2.109375" style="188" customWidth="1"/>
    <col min="7689" max="7689" width="14.88671875" style="188" customWidth="1"/>
    <col min="7690" max="7690" width="2.109375" style="188" customWidth="1"/>
    <col min="7691" max="7691" width="14.88671875" style="188" customWidth="1"/>
    <col min="7692" max="7693" width="3.88671875" style="188" customWidth="1"/>
    <col min="7694" max="7694" width="12.44140625" style="188" customWidth="1"/>
    <col min="7695" max="7695" width="2.109375" style="188" customWidth="1"/>
    <col min="7696" max="7696" width="12.5546875" style="188" customWidth="1"/>
    <col min="7697" max="7697" width="2.109375" style="188" customWidth="1"/>
    <col min="7698" max="7698" width="12.88671875" style="188" customWidth="1"/>
    <col min="7699" max="7699" width="2.109375" style="188" customWidth="1"/>
    <col min="7700" max="7700" width="12.88671875" style="188" customWidth="1"/>
    <col min="7701" max="7701" width="2" style="188" customWidth="1"/>
    <col min="7702" max="7702" width="11.88671875" style="188" customWidth="1"/>
    <col min="7703" max="7703" width="11.44140625" style="188" customWidth="1"/>
    <col min="7704" max="7704" width="1.88671875" style="188" customWidth="1"/>
    <col min="7705" max="7705" width="11.88671875" style="188" customWidth="1"/>
    <col min="7706" max="7706" width="2.109375" style="188" customWidth="1"/>
    <col min="7707" max="7707" width="11.44140625" style="188" customWidth="1"/>
    <col min="7708" max="7708" width="0.5546875" style="188" customWidth="1"/>
    <col min="7709" max="7709" width="2.109375" style="188" customWidth="1"/>
    <col min="7710" max="7710" width="10.5546875" style="188" customWidth="1"/>
    <col min="7711" max="7711" width="11.109375" style="188" customWidth="1"/>
    <col min="7712" max="7712" width="2.109375" style="188" customWidth="1"/>
    <col min="7713" max="7713" width="11.109375" style="188" customWidth="1"/>
    <col min="7714" max="7714" width="2.109375" style="188" customWidth="1"/>
    <col min="7715" max="7715" width="12.44140625" style="188" customWidth="1"/>
    <col min="7716" max="7934" width="8.88671875" style="188"/>
    <col min="7935" max="7935" width="51" style="188" customWidth="1"/>
    <col min="7936" max="7936" width="2.109375" style="188" customWidth="1"/>
    <col min="7937" max="7937" width="14.109375" style="188" customWidth="1"/>
    <col min="7938" max="7939" width="8.88671875" style="188" customWidth="1"/>
    <col min="7940" max="7940" width="2" style="188" customWidth="1"/>
    <col min="7941" max="7941" width="14.88671875" style="188" customWidth="1"/>
    <col min="7942" max="7942" width="2" style="188" customWidth="1"/>
    <col min="7943" max="7943" width="14.88671875" style="188" customWidth="1"/>
    <col min="7944" max="7944" width="2.109375" style="188" customWidth="1"/>
    <col min="7945" max="7945" width="14.88671875" style="188" customWidth="1"/>
    <col min="7946" max="7946" width="2.109375" style="188" customWidth="1"/>
    <col min="7947" max="7947" width="14.88671875" style="188" customWidth="1"/>
    <col min="7948" max="7949" width="3.88671875" style="188" customWidth="1"/>
    <col min="7950" max="7950" width="12.44140625" style="188" customWidth="1"/>
    <col min="7951" max="7951" width="2.109375" style="188" customWidth="1"/>
    <col min="7952" max="7952" width="12.5546875" style="188" customWidth="1"/>
    <col min="7953" max="7953" width="2.109375" style="188" customWidth="1"/>
    <col min="7954" max="7954" width="12.88671875" style="188" customWidth="1"/>
    <col min="7955" max="7955" width="2.109375" style="188" customWidth="1"/>
    <col min="7956" max="7956" width="12.88671875" style="188" customWidth="1"/>
    <col min="7957" max="7957" width="2" style="188" customWidth="1"/>
    <col min="7958" max="7958" width="11.88671875" style="188" customWidth="1"/>
    <col min="7959" max="7959" width="11.44140625" style="188" customWidth="1"/>
    <col min="7960" max="7960" width="1.88671875" style="188" customWidth="1"/>
    <col min="7961" max="7961" width="11.88671875" style="188" customWidth="1"/>
    <col min="7962" max="7962" width="2.109375" style="188" customWidth="1"/>
    <col min="7963" max="7963" width="11.44140625" style="188" customWidth="1"/>
    <col min="7964" max="7964" width="0.5546875" style="188" customWidth="1"/>
    <col min="7965" max="7965" width="2.109375" style="188" customWidth="1"/>
    <col min="7966" max="7966" width="10.5546875" style="188" customWidth="1"/>
    <col min="7967" max="7967" width="11.109375" style="188" customWidth="1"/>
    <col min="7968" max="7968" width="2.109375" style="188" customWidth="1"/>
    <col min="7969" max="7969" width="11.109375" style="188" customWidth="1"/>
    <col min="7970" max="7970" width="2.109375" style="188" customWidth="1"/>
    <col min="7971" max="7971" width="12.44140625" style="188" customWidth="1"/>
    <col min="7972" max="8190" width="8.88671875" style="188"/>
    <col min="8191" max="8191" width="51" style="188" customWidth="1"/>
    <col min="8192" max="8192" width="2.109375" style="188" customWidth="1"/>
    <col min="8193" max="8193" width="14.109375" style="188" customWidth="1"/>
    <col min="8194" max="8195" width="8.88671875" style="188" customWidth="1"/>
    <col min="8196" max="8196" width="2" style="188" customWidth="1"/>
    <col min="8197" max="8197" width="14.88671875" style="188" customWidth="1"/>
    <col min="8198" max="8198" width="2" style="188" customWidth="1"/>
    <col min="8199" max="8199" width="14.88671875" style="188" customWidth="1"/>
    <col min="8200" max="8200" width="2.109375" style="188" customWidth="1"/>
    <col min="8201" max="8201" width="14.88671875" style="188" customWidth="1"/>
    <col min="8202" max="8202" width="2.109375" style="188" customWidth="1"/>
    <col min="8203" max="8203" width="14.88671875" style="188" customWidth="1"/>
    <col min="8204" max="8205" width="3.88671875" style="188" customWidth="1"/>
    <col min="8206" max="8206" width="12.44140625" style="188" customWidth="1"/>
    <col min="8207" max="8207" width="2.109375" style="188" customWidth="1"/>
    <col min="8208" max="8208" width="12.5546875" style="188" customWidth="1"/>
    <col min="8209" max="8209" width="2.109375" style="188" customWidth="1"/>
    <col min="8210" max="8210" width="12.88671875" style="188" customWidth="1"/>
    <col min="8211" max="8211" width="2.109375" style="188" customWidth="1"/>
    <col min="8212" max="8212" width="12.88671875" style="188" customWidth="1"/>
    <col min="8213" max="8213" width="2" style="188" customWidth="1"/>
    <col min="8214" max="8214" width="11.88671875" style="188" customWidth="1"/>
    <col min="8215" max="8215" width="11.44140625" style="188" customWidth="1"/>
    <col min="8216" max="8216" width="1.88671875" style="188" customWidth="1"/>
    <col min="8217" max="8217" width="11.88671875" style="188" customWidth="1"/>
    <col min="8218" max="8218" width="2.109375" style="188" customWidth="1"/>
    <col min="8219" max="8219" width="11.44140625" style="188" customWidth="1"/>
    <col min="8220" max="8220" width="0.5546875" style="188" customWidth="1"/>
    <col min="8221" max="8221" width="2.109375" style="188" customWidth="1"/>
    <col min="8222" max="8222" width="10.5546875" style="188" customWidth="1"/>
    <col min="8223" max="8223" width="11.109375" style="188" customWidth="1"/>
    <col min="8224" max="8224" width="2.109375" style="188" customWidth="1"/>
    <col min="8225" max="8225" width="11.109375" style="188" customWidth="1"/>
    <col min="8226" max="8226" width="2.109375" style="188" customWidth="1"/>
    <col min="8227" max="8227" width="12.44140625" style="188" customWidth="1"/>
    <col min="8228" max="8446" width="8.88671875" style="188"/>
    <col min="8447" max="8447" width="51" style="188" customWidth="1"/>
    <col min="8448" max="8448" width="2.109375" style="188" customWidth="1"/>
    <col min="8449" max="8449" width="14.109375" style="188" customWidth="1"/>
    <col min="8450" max="8451" width="8.88671875" style="188" customWidth="1"/>
    <col min="8452" max="8452" width="2" style="188" customWidth="1"/>
    <col min="8453" max="8453" width="14.88671875" style="188" customWidth="1"/>
    <col min="8454" max="8454" width="2" style="188" customWidth="1"/>
    <col min="8455" max="8455" width="14.88671875" style="188" customWidth="1"/>
    <col min="8456" max="8456" width="2.109375" style="188" customWidth="1"/>
    <col min="8457" max="8457" width="14.88671875" style="188" customWidth="1"/>
    <col min="8458" max="8458" width="2.109375" style="188" customWidth="1"/>
    <col min="8459" max="8459" width="14.88671875" style="188" customWidth="1"/>
    <col min="8460" max="8461" width="3.88671875" style="188" customWidth="1"/>
    <col min="8462" max="8462" width="12.44140625" style="188" customWidth="1"/>
    <col min="8463" max="8463" width="2.109375" style="188" customWidth="1"/>
    <col min="8464" max="8464" width="12.5546875" style="188" customWidth="1"/>
    <col min="8465" max="8465" width="2.109375" style="188" customWidth="1"/>
    <col min="8466" max="8466" width="12.88671875" style="188" customWidth="1"/>
    <col min="8467" max="8467" width="2.109375" style="188" customWidth="1"/>
    <col min="8468" max="8468" width="12.88671875" style="188" customWidth="1"/>
    <col min="8469" max="8469" width="2" style="188" customWidth="1"/>
    <col min="8470" max="8470" width="11.88671875" style="188" customWidth="1"/>
    <col min="8471" max="8471" width="11.44140625" style="188" customWidth="1"/>
    <col min="8472" max="8472" width="1.88671875" style="188" customWidth="1"/>
    <col min="8473" max="8473" width="11.88671875" style="188" customWidth="1"/>
    <col min="8474" max="8474" width="2.109375" style="188" customWidth="1"/>
    <col min="8475" max="8475" width="11.44140625" style="188" customWidth="1"/>
    <col min="8476" max="8476" width="0.5546875" style="188" customWidth="1"/>
    <col min="8477" max="8477" width="2.109375" style="188" customWidth="1"/>
    <col min="8478" max="8478" width="10.5546875" style="188" customWidth="1"/>
    <col min="8479" max="8479" width="11.109375" style="188" customWidth="1"/>
    <col min="8480" max="8480" width="2.109375" style="188" customWidth="1"/>
    <col min="8481" max="8481" width="11.109375" style="188" customWidth="1"/>
    <col min="8482" max="8482" width="2.109375" style="188" customWidth="1"/>
    <col min="8483" max="8483" width="12.44140625" style="188" customWidth="1"/>
    <col min="8484" max="8702" width="8.88671875" style="188"/>
    <col min="8703" max="8703" width="51" style="188" customWidth="1"/>
    <col min="8704" max="8704" width="2.109375" style="188" customWidth="1"/>
    <col min="8705" max="8705" width="14.109375" style="188" customWidth="1"/>
    <col min="8706" max="8707" width="8.88671875" style="188" customWidth="1"/>
    <col min="8708" max="8708" width="2" style="188" customWidth="1"/>
    <col min="8709" max="8709" width="14.88671875" style="188" customWidth="1"/>
    <col min="8710" max="8710" width="2" style="188" customWidth="1"/>
    <col min="8711" max="8711" width="14.88671875" style="188" customWidth="1"/>
    <col min="8712" max="8712" width="2.109375" style="188" customWidth="1"/>
    <col min="8713" max="8713" width="14.88671875" style="188" customWidth="1"/>
    <col min="8714" max="8714" width="2.109375" style="188" customWidth="1"/>
    <col min="8715" max="8715" width="14.88671875" style="188" customWidth="1"/>
    <col min="8716" max="8717" width="3.88671875" style="188" customWidth="1"/>
    <col min="8718" max="8718" width="12.44140625" style="188" customWidth="1"/>
    <col min="8719" max="8719" width="2.109375" style="188" customWidth="1"/>
    <col min="8720" max="8720" width="12.5546875" style="188" customWidth="1"/>
    <col min="8721" max="8721" width="2.109375" style="188" customWidth="1"/>
    <col min="8722" max="8722" width="12.88671875" style="188" customWidth="1"/>
    <col min="8723" max="8723" width="2.109375" style="188" customWidth="1"/>
    <col min="8724" max="8724" width="12.88671875" style="188" customWidth="1"/>
    <col min="8725" max="8725" width="2" style="188" customWidth="1"/>
    <col min="8726" max="8726" width="11.88671875" style="188" customWidth="1"/>
    <col min="8727" max="8727" width="11.44140625" style="188" customWidth="1"/>
    <col min="8728" max="8728" width="1.88671875" style="188" customWidth="1"/>
    <col min="8729" max="8729" width="11.88671875" style="188" customWidth="1"/>
    <col min="8730" max="8730" width="2.109375" style="188" customWidth="1"/>
    <col min="8731" max="8731" width="11.44140625" style="188" customWidth="1"/>
    <col min="8732" max="8732" width="0.5546875" style="188" customWidth="1"/>
    <col min="8733" max="8733" width="2.109375" style="188" customWidth="1"/>
    <col min="8734" max="8734" width="10.5546875" style="188" customWidth="1"/>
    <col min="8735" max="8735" width="11.109375" style="188" customWidth="1"/>
    <col min="8736" max="8736" width="2.109375" style="188" customWidth="1"/>
    <col min="8737" max="8737" width="11.109375" style="188" customWidth="1"/>
    <col min="8738" max="8738" width="2.109375" style="188" customWidth="1"/>
    <col min="8739" max="8739" width="12.44140625" style="188" customWidth="1"/>
    <col min="8740" max="8958" width="8.88671875" style="188"/>
    <col min="8959" max="8959" width="51" style="188" customWidth="1"/>
    <col min="8960" max="8960" width="2.109375" style="188" customWidth="1"/>
    <col min="8961" max="8961" width="14.109375" style="188" customWidth="1"/>
    <col min="8962" max="8963" width="8.88671875" style="188" customWidth="1"/>
    <col min="8964" max="8964" width="2" style="188" customWidth="1"/>
    <col min="8965" max="8965" width="14.88671875" style="188" customWidth="1"/>
    <col min="8966" max="8966" width="2" style="188" customWidth="1"/>
    <col min="8967" max="8967" width="14.88671875" style="188" customWidth="1"/>
    <col min="8968" max="8968" width="2.109375" style="188" customWidth="1"/>
    <col min="8969" max="8969" width="14.88671875" style="188" customWidth="1"/>
    <col min="8970" max="8970" width="2.109375" style="188" customWidth="1"/>
    <col min="8971" max="8971" width="14.88671875" style="188" customWidth="1"/>
    <col min="8972" max="8973" width="3.88671875" style="188" customWidth="1"/>
    <col min="8974" max="8974" width="12.44140625" style="188" customWidth="1"/>
    <col min="8975" max="8975" width="2.109375" style="188" customWidth="1"/>
    <col min="8976" max="8976" width="12.5546875" style="188" customWidth="1"/>
    <col min="8977" max="8977" width="2.109375" style="188" customWidth="1"/>
    <col min="8978" max="8978" width="12.88671875" style="188" customWidth="1"/>
    <col min="8979" max="8979" width="2.109375" style="188" customWidth="1"/>
    <col min="8980" max="8980" width="12.88671875" style="188" customWidth="1"/>
    <col min="8981" max="8981" width="2" style="188" customWidth="1"/>
    <col min="8982" max="8982" width="11.88671875" style="188" customWidth="1"/>
    <col min="8983" max="8983" width="11.44140625" style="188" customWidth="1"/>
    <col min="8984" max="8984" width="1.88671875" style="188" customWidth="1"/>
    <col min="8985" max="8985" width="11.88671875" style="188" customWidth="1"/>
    <col min="8986" max="8986" width="2.109375" style="188" customWidth="1"/>
    <col min="8987" max="8987" width="11.44140625" style="188" customWidth="1"/>
    <col min="8988" max="8988" width="0.5546875" style="188" customWidth="1"/>
    <col min="8989" max="8989" width="2.109375" style="188" customWidth="1"/>
    <col min="8990" max="8990" width="10.5546875" style="188" customWidth="1"/>
    <col min="8991" max="8991" width="11.109375" style="188" customWidth="1"/>
    <col min="8992" max="8992" width="2.109375" style="188" customWidth="1"/>
    <col min="8993" max="8993" width="11.109375" style="188" customWidth="1"/>
    <col min="8994" max="8994" width="2.109375" style="188" customWidth="1"/>
    <col min="8995" max="8995" width="12.44140625" style="188" customWidth="1"/>
    <col min="8996" max="9214" width="8.88671875" style="188"/>
    <col min="9215" max="9215" width="51" style="188" customWidth="1"/>
    <col min="9216" max="9216" width="2.109375" style="188" customWidth="1"/>
    <col min="9217" max="9217" width="14.109375" style="188" customWidth="1"/>
    <col min="9218" max="9219" width="8.88671875" style="188" customWidth="1"/>
    <col min="9220" max="9220" width="2" style="188" customWidth="1"/>
    <col min="9221" max="9221" width="14.88671875" style="188" customWidth="1"/>
    <col min="9222" max="9222" width="2" style="188" customWidth="1"/>
    <col min="9223" max="9223" width="14.88671875" style="188" customWidth="1"/>
    <col min="9224" max="9224" width="2.109375" style="188" customWidth="1"/>
    <col min="9225" max="9225" width="14.88671875" style="188" customWidth="1"/>
    <col min="9226" max="9226" width="2.109375" style="188" customWidth="1"/>
    <col min="9227" max="9227" width="14.88671875" style="188" customWidth="1"/>
    <col min="9228" max="9229" width="3.88671875" style="188" customWidth="1"/>
    <col min="9230" max="9230" width="12.44140625" style="188" customWidth="1"/>
    <col min="9231" max="9231" width="2.109375" style="188" customWidth="1"/>
    <col min="9232" max="9232" width="12.5546875" style="188" customWidth="1"/>
    <col min="9233" max="9233" width="2.109375" style="188" customWidth="1"/>
    <col min="9234" max="9234" width="12.88671875" style="188" customWidth="1"/>
    <col min="9235" max="9235" width="2.109375" style="188" customWidth="1"/>
    <col min="9236" max="9236" width="12.88671875" style="188" customWidth="1"/>
    <col min="9237" max="9237" width="2" style="188" customWidth="1"/>
    <col min="9238" max="9238" width="11.88671875" style="188" customWidth="1"/>
    <col min="9239" max="9239" width="11.44140625" style="188" customWidth="1"/>
    <col min="9240" max="9240" width="1.88671875" style="188" customWidth="1"/>
    <col min="9241" max="9241" width="11.88671875" style="188" customWidth="1"/>
    <col min="9242" max="9242" width="2.109375" style="188" customWidth="1"/>
    <col min="9243" max="9243" width="11.44140625" style="188" customWidth="1"/>
    <col min="9244" max="9244" width="0.5546875" style="188" customWidth="1"/>
    <col min="9245" max="9245" width="2.109375" style="188" customWidth="1"/>
    <col min="9246" max="9246" width="10.5546875" style="188" customWidth="1"/>
    <col min="9247" max="9247" width="11.109375" style="188" customWidth="1"/>
    <col min="9248" max="9248" width="2.109375" style="188" customWidth="1"/>
    <col min="9249" max="9249" width="11.109375" style="188" customWidth="1"/>
    <col min="9250" max="9250" width="2.109375" style="188" customWidth="1"/>
    <col min="9251" max="9251" width="12.44140625" style="188" customWidth="1"/>
    <col min="9252" max="9470" width="8.88671875" style="188"/>
    <col min="9471" max="9471" width="51" style="188" customWidth="1"/>
    <col min="9472" max="9472" width="2.109375" style="188" customWidth="1"/>
    <col min="9473" max="9473" width="14.109375" style="188" customWidth="1"/>
    <col min="9474" max="9475" width="8.88671875" style="188" customWidth="1"/>
    <col min="9476" max="9476" width="2" style="188" customWidth="1"/>
    <col min="9477" max="9477" width="14.88671875" style="188" customWidth="1"/>
    <col min="9478" max="9478" width="2" style="188" customWidth="1"/>
    <col min="9479" max="9479" width="14.88671875" style="188" customWidth="1"/>
    <col min="9480" max="9480" width="2.109375" style="188" customWidth="1"/>
    <col min="9481" max="9481" width="14.88671875" style="188" customWidth="1"/>
    <col min="9482" max="9482" width="2.109375" style="188" customWidth="1"/>
    <col min="9483" max="9483" width="14.88671875" style="188" customWidth="1"/>
    <col min="9484" max="9485" width="3.88671875" style="188" customWidth="1"/>
    <col min="9486" max="9486" width="12.44140625" style="188" customWidth="1"/>
    <col min="9487" max="9487" width="2.109375" style="188" customWidth="1"/>
    <col min="9488" max="9488" width="12.5546875" style="188" customWidth="1"/>
    <col min="9489" max="9489" width="2.109375" style="188" customWidth="1"/>
    <col min="9490" max="9490" width="12.88671875" style="188" customWidth="1"/>
    <col min="9491" max="9491" width="2.109375" style="188" customWidth="1"/>
    <col min="9492" max="9492" width="12.88671875" style="188" customWidth="1"/>
    <col min="9493" max="9493" width="2" style="188" customWidth="1"/>
    <col min="9494" max="9494" width="11.88671875" style="188" customWidth="1"/>
    <col min="9495" max="9495" width="11.44140625" style="188" customWidth="1"/>
    <col min="9496" max="9496" width="1.88671875" style="188" customWidth="1"/>
    <col min="9497" max="9497" width="11.88671875" style="188" customWidth="1"/>
    <col min="9498" max="9498" width="2.109375" style="188" customWidth="1"/>
    <col min="9499" max="9499" width="11.44140625" style="188" customWidth="1"/>
    <col min="9500" max="9500" width="0.5546875" style="188" customWidth="1"/>
    <col min="9501" max="9501" width="2.109375" style="188" customWidth="1"/>
    <col min="9502" max="9502" width="10.5546875" style="188" customWidth="1"/>
    <col min="9503" max="9503" width="11.109375" style="188" customWidth="1"/>
    <col min="9504" max="9504" width="2.109375" style="188" customWidth="1"/>
    <col min="9505" max="9505" width="11.109375" style="188" customWidth="1"/>
    <col min="9506" max="9506" width="2.109375" style="188" customWidth="1"/>
    <col min="9507" max="9507" width="12.44140625" style="188" customWidth="1"/>
    <col min="9508" max="9726" width="8.88671875" style="188"/>
    <col min="9727" max="9727" width="51" style="188" customWidth="1"/>
    <col min="9728" max="9728" width="2.109375" style="188" customWidth="1"/>
    <col min="9729" max="9729" width="14.109375" style="188" customWidth="1"/>
    <col min="9730" max="9731" width="8.88671875" style="188" customWidth="1"/>
    <col min="9732" max="9732" width="2" style="188" customWidth="1"/>
    <col min="9733" max="9733" width="14.88671875" style="188" customWidth="1"/>
    <col min="9734" max="9734" width="2" style="188" customWidth="1"/>
    <col min="9735" max="9735" width="14.88671875" style="188" customWidth="1"/>
    <col min="9736" max="9736" width="2.109375" style="188" customWidth="1"/>
    <col min="9737" max="9737" width="14.88671875" style="188" customWidth="1"/>
    <col min="9738" max="9738" width="2.109375" style="188" customWidth="1"/>
    <col min="9739" max="9739" width="14.88671875" style="188" customWidth="1"/>
    <col min="9740" max="9741" width="3.88671875" style="188" customWidth="1"/>
    <col min="9742" max="9742" width="12.44140625" style="188" customWidth="1"/>
    <col min="9743" max="9743" width="2.109375" style="188" customWidth="1"/>
    <col min="9744" max="9744" width="12.5546875" style="188" customWidth="1"/>
    <col min="9745" max="9745" width="2.109375" style="188" customWidth="1"/>
    <col min="9746" max="9746" width="12.88671875" style="188" customWidth="1"/>
    <col min="9747" max="9747" width="2.109375" style="188" customWidth="1"/>
    <col min="9748" max="9748" width="12.88671875" style="188" customWidth="1"/>
    <col min="9749" max="9749" width="2" style="188" customWidth="1"/>
    <col min="9750" max="9750" width="11.88671875" style="188" customWidth="1"/>
    <col min="9751" max="9751" width="11.44140625" style="188" customWidth="1"/>
    <col min="9752" max="9752" width="1.88671875" style="188" customWidth="1"/>
    <col min="9753" max="9753" width="11.88671875" style="188" customWidth="1"/>
    <col min="9754" max="9754" width="2.109375" style="188" customWidth="1"/>
    <col min="9755" max="9755" width="11.44140625" style="188" customWidth="1"/>
    <col min="9756" max="9756" width="0.5546875" style="188" customWidth="1"/>
    <col min="9757" max="9757" width="2.109375" style="188" customWidth="1"/>
    <col min="9758" max="9758" width="10.5546875" style="188" customWidth="1"/>
    <col min="9759" max="9759" width="11.109375" style="188" customWidth="1"/>
    <col min="9760" max="9760" width="2.109375" style="188" customWidth="1"/>
    <col min="9761" max="9761" width="11.109375" style="188" customWidth="1"/>
    <col min="9762" max="9762" width="2.109375" style="188" customWidth="1"/>
    <col min="9763" max="9763" width="12.44140625" style="188" customWidth="1"/>
    <col min="9764" max="9982" width="8.88671875" style="188"/>
    <col min="9983" max="9983" width="51" style="188" customWidth="1"/>
    <col min="9984" max="9984" width="2.109375" style="188" customWidth="1"/>
    <col min="9985" max="9985" width="14.109375" style="188" customWidth="1"/>
    <col min="9986" max="9987" width="8.88671875" style="188" customWidth="1"/>
    <col min="9988" max="9988" width="2" style="188" customWidth="1"/>
    <col min="9989" max="9989" width="14.88671875" style="188" customWidth="1"/>
    <col min="9990" max="9990" width="2" style="188" customWidth="1"/>
    <col min="9991" max="9991" width="14.88671875" style="188" customWidth="1"/>
    <col min="9992" max="9992" width="2.109375" style="188" customWidth="1"/>
    <col min="9993" max="9993" width="14.88671875" style="188" customWidth="1"/>
    <col min="9994" max="9994" width="2.109375" style="188" customWidth="1"/>
    <col min="9995" max="9995" width="14.88671875" style="188" customWidth="1"/>
    <col min="9996" max="9997" width="3.88671875" style="188" customWidth="1"/>
    <col min="9998" max="9998" width="12.44140625" style="188" customWidth="1"/>
    <col min="9999" max="9999" width="2.109375" style="188" customWidth="1"/>
    <col min="10000" max="10000" width="12.5546875" style="188" customWidth="1"/>
    <col min="10001" max="10001" width="2.109375" style="188" customWidth="1"/>
    <col min="10002" max="10002" width="12.88671875" style="188" customWidth="1"/>
    <col min="10003" max="10003" width="2.109375" style="188" customWidth="1"/>
    <col min="10004" max="10004" width="12.88671875" style="188" customWidth="1"/>
    <col min="10005" max="10005" width="2" style="188" customWidth="1"/>
    <col min="10006" max="10006" width="11.88671875" style="188" customWidth="1"/>
    <col min="10007" max="10007" width="11.44140625" style="188" customWidth="1"/>
    <col min="10008" max="10008" width="1.88671875" style="188" customWidth="1"/>
    <col min="10009" max="10009" width="11.88671875" style="188" customWidth="1"/>
    <col min="10010" max="10010" width="2.109375" style="188" customWidth="1"/>
    <col min="10011" max="10011" width="11.44140625" style="188" customWidth="1"/>
    <col min="10012" max="10012" width="0.5546875" style="188" customWidth="1"/>
    <col min="10013" max="10013" width="2.109375" style="188" customWidth="1"/>
    <col min="10014" max="10014" width="10.5546875" style="188" customWidth="1"/>
    <col min="10015" max="10015" width="11.109375" style="188" customWidth="1"/>
    <col min="10016" max="10016" width="2.109375" style="188" customWidth="1"/>
    <col min="10017" max="10017" width="11.109375" style="188" customWidth="1"/>
    <col min="10018" max="10018" width="2.109375" style="188" customWidth="1"/>
    <col min="10019" max="10019" width="12.44140625" style="188" customWidth="1"/>
    <col min="10020" max="10238" width="8.88671875" style="188"/>
    <col min="10239" max="10239" width="51" style="188" customWidth="1"/>
    <col min="10240" max="10240" width="2.109375" style="188" customWidth="1"/>
    <col min="10241" max="10241" width="14.109375" style="188" customWidth="1"/>
    <col min="10242" max="10243" width="8.88671875" style="188" customWidth="1"/>
    <col min="10244" max="10244" width="2" style="188" customWidth="1"/>
    <col min="10245" max="10245" width="14.88671875" style="188" customWidth="1"/>
    <col min="10246" max="10246" width="2" style="188" customWidth="1"/>
    <col min="10247" max="10247" width="14.88671875" style="188" customWidth="1"/>
    <col min="10248" max="10248" width="2.109375" style="188" customWidth="1"/>
    <col min="10249" max="10249" width="14.88671875" style="188" customWidth="1"/>
    <col min="10250" max="10250" width="2.109375" style="188" customWidth="1"/>
    <col min="10251" max="10251" width="14.88671875" style="188" customWidth="1"/>
    <col min="10252" max="10253" width="3.88671875" style="188" customWidth="1"/>
    <col min="10254" max="10254" width="12.44140625" style="188" customWidth="1"/>
    <col min="10255" max="10255" width="2.109375" style="188" customWidth="1"/>
    <col min="10256" max="10256" width="12.5546875" style="188" customWidth="1"/>
    <col min="10257" max="10257" width="2.109375" style="188" customWidth="1"/>
    <col min="10258" max="10258" width="12.88671875" style="188" customWidth="1"/>
    <col min="10259" max="10259" width="2.109375" style="188" customWidth="1"/>
    <col min="10260" max="10260" width="12.88671875" style="188" customWidth="1"/>
    <col min="10261" max="10261" width="2" style="188" customWidth="1"/>
    <col min="10262" max="10262" width="11.88671875" style="188" customWidth="1"/>
    <col min="10263" max="10263" width="11.44140625" style="188" customWidth="1"/>
    <col min="10264" max="10264" width="1.88671875" style="188" customWidth="1"/>
    <col min="10265" max="10265" width="11.88671875" style="188" customWidth="1"/>
    <col min="10266" max="10266" width="2.109375" style="188" customWidth="1"/>
    <col min="10267" max="10267" width="11.44140625" style="188" customWidth="1"/>
    <col min="10268" max="10268" width="0.5546875" style="188" customWidth="1"/>
    <col min="10269" max="10269" width="2.109375" style="188" customWidth="1"/>
    <col min="10270" max="10270" width="10.5546875" style="188" customWidth="1"/>
    <col min="10271" max="10271" width="11.109375" style="188" customWidth="1"/>
    <col min="10272" max="10272" width="2.109375" style="188" customWidth="1"/>
    <col min="10273" max="10273" width="11.109375" style="188" customWidth="1"/>
    <col min="10274" max="10274" width="2.109375" style="188" customWidth="1"/>
    <col min="10275" max="10275" width="12.44140625" style="188" customWidth="1"/>
    <col min="10276" max="10494" width="8.88671875" style="188"/>
    <col min="10495" max="10495" width="51" style="188" customWidth="1"/>
    <col min="10496" max="10496" width="2.109375" style="188" customWidth="1"/>
    <col min="10497" max="10497" width="14.109375" style="188" customWidth="1"/>
    <col min="10498" max="10499" width="8.88671875" style="188" customWidth="1"/>
    <col min="10500" max="10500" width="2" style="188" customWidth="1"/>
    <col min="10501" max="10501" width="14.88671875" style="188" customWidth="1"/>
    <col min="10502" max="10502" width="2" style="188" customWidth="1"/>
    <col min="10503" max="10503" width="14.88671875" style="188" customWidth="1"/>
    <col min="10504" max="10504" width="2.109375" style="188" customWidth="1"/>
    <col min="10505" max="10505" width="14.88671875" style="188" customWidth="1"/>
    <col min="10506" max="10506" width="2.109375" style="188" customWidth="1"/>
    <col min="10507" max="10507" width="14.88671875" style="188" customWidth="1"/>
    <col min="10508" max="10509" width="3.88671875" style="188" customWidth="1"/>
    <col min="10510" max="10510" width="12.44140625" style="188" customWidth="1"/>
    <col min="10511" max="10511" width="2.109375" style="188" customWidth="1"/>
    <col min="10512" max="10512" width="12.5546875" style="188" customWidth="1"/>
    <col min="10513" max="10513" width="2.109375" style="188" customWidth="1"/>
    <col min="10514" max="10514" width="12.88671875" style="188" customWidth="1"/>
    <col min="10515" max="10515" width="2.109375" style="188" customWidth="1"/>
    <col min="10516" max="10516" width="12.88671875" style="188" customWidth="1"/>
    <col min="10517" max="10517" width="2" style="188" customWidth="1"/>
    <col min="10518" max="10518" width="11.88671875" style="188" customWidth="1"/>
    <col min="10519" max="10519" width="11.44140625" style="188" customWidth="1"/>
    <col min="10520" max="10520" width="1.88671875" style="188" customWidth="1"/>
    <col min="10521" max="10521" width="11.88671875" style="188" customWidth="1"/>
    <col min="10522" max="10522" width="2.109375" style="188" customWidth="1"/>
    <col min="10523" max="10523" width="11.44140625" style="188" customWidth="1"/>
    <col min="10524" max="10524" width="0.5546875" style="188" customWidth="1"/>
    <col min="10525" max="10525" width="2.109375" style="188" customWidth="1"/>
    <col min="10526" max="10526" width="10.5546875" style="188" customWidth="1"/>
    <col min="10527" max="10527" width="11.109375" style="188" customWidth="1"/>
    <col min="10528" max="10528" width="2.109375" style="188" customWidth="1"/>
    <col min="10529" max="10529" width="11.109375" style="188" customWidth="1"/>
    <col min="10530" max="10530" width="2.109375" style="188" customWidth="1"/>
    <col min="10531" max="10531" width="12.44140625" style="188" customWidth="1"/>
    <col min="10532" max="10750" width="8.88671875" style="188"/>
    <col min="10751" max="10751" width="51" style="188" customWidth="1"/>
    <col min="10752" max="10752" width="2.109375" style="188" customWidth="1"/>
    <col min="10753" max="10753" width="14.109375" style="188" customWidth="1"/>
    <col min="10754" max="10755" width="8.88671875" style="188" customWidth="1"/>
    <col min="10756" max="10756" width="2" style="188" customWidth="1"/>
    <col min="10757" max="10757" width="14.88671875" style="188" customWidth="1"/>
    <col min="10758" max="10758" width="2" style="188" customWidth="1"/>
    <col min="10759" max="10759" width="14.88671875" style="188" customWidth="1"/>
    <col min="10760" max="10760" width="2.109375" style="188" customWidth="1"/>
    <col min="10761" max="10761" width="14.88671875" style="188" customWidth="1"/>
    <col min="10762" max="10762" width="2.109375" style="188" customWidth="1"/>
    <col min="10763" max="10763" width="14.88671875" style="188" customWidth="1"/>
    <col min="10764" max="10765" width="3.88671875" style="188" customWidth="1"/>
    <col min="10766" max="10766" width="12.44140625" style="188" customWidth="1"/>
    <col min="10767" max="10767" width="2.109375" style="188" customWidth="1"/>
    <col min="10768" max="10768" width="12.5546875" style="188" customWidth="1"/>
    <col min="10769" max="10769" width="2.109375" style="188" customWidth="1"/>
    <col min="10770" max="10770" width="12.88671875" style="188" customWidth="1"/>
    <col min="10771" max="10771" width="2.109375" style="188" customWidth="1"/>
    <col min="10772" max="10772" width="12.88671875" style="188" customWidth="1"/>
    <col min="10773" max="10773" width="2" style="188" customWidth="1"/>
    <col min="10774" max="10774" width="11.88671875" style="188" customWidth="1"/>
    <col min="10775" max="10775" width="11.44140625" style="188" customWidth="1"/>
    <col min="10776" max="10776" width="1.88671875" style="188" customWidth="1"/>
    <col min="10777" max="10777" width="11.88671875" style="188" customWidth="1"/>
    <col min="10778" max="10778" width="2.109375" style="188" customWidth="1"/>
    <col min="10779" max="10779" width="11.44140625" style="188" customWidth="1"/>
    <col min="10780" max="10780" width="0.5546875" style="188" customWidth="1"/>
    <col min="10781" max="10781" width="2.109375" style="188" customWidth="1"/>
    <col min="10782" max="10782" width="10.5546875" style="188" customWidth="1"/>
    <col min="10783" max="10783" width="11.109375" style="188" customWidth="1"/>
    <col min="10784" max="10784" width="2.109375" style="188" customWidth="1"/>
    <col min="10785" max="10785" width="11.109375" style="188" customWidth="1"/>
    <col min="10786" max="10786" width="2.109375" style="188" customWidth="1"/>
    <col min="10787" max="10787" width="12.44140625" style="188" customWidth="1"/>
    <col min="10788" max="11006" width="8.88671875" style="188"/>
    <col min="11007" max="11007" width="51" style="188" customWidth="1"/>
    <col min="11008" max="11008" width="2.109375" style="188" customWidth="1"/>
    <col min="11009" max="11009" width="14.109375" style="188" customWidth="1"/>
    <col min="11010" max="11011" width="8.88671875" style="188" customWidth="1"/>
    <col min="11012" max="11012" width="2" style="188" customWidth="1"/>
    <col min="11013" max="11013" width="14.88671875" style="188" customWidth="1"/>
    <col min="11014" max="11014" width="2" style="188" customWidth="1"/>
    <col min="11015" max="11015" width="14.88671875" style="188" customWidth="1"/>
    <col min="11016" max="11016" width="2.109375" style="188" customWidth="1"/>
    <col min="11017" max="11017" width="14.88671875" style="188" customWidth="1"/>
    <col min="11018" max="11018" width="2.109375" style="188" customWidth="1"/>
    <col min="11019" max="11019" width="14.88671875" style="188" customWidth="1"/>
    <col min="11020" max="11021" width="3.88671875" style="188" customWidth="1"/>
    <col min="11022" max="11022" width="12.44140625" style="188" customWidth="1"/>
    <col min="11023" max="11023" width="2.109375" style="188" customWidth="1"/>
    <col min="11024" max="11024" width="12.5546875" style="188" customWidth="1"/>
    <col min="11025" max="11025" width="2.109375" style="188" customWidth="1"/>
    <col min="11026" max="11026" width="12.88671875" style="188" customWidth="1"/>
    <col min="11027" max="11027" width="2.109375" style="188" customWidth="1"/>
    <col min="11028" max="11028" width="12.88671875" style="188" customWidth="1"/>
    <col min="11029" max="11029" width="2" style="188" customWidth="1"/>
    <col min="11030" max="11030" width="11.88671875" style="188" customWidth="1"/>
    <col min="11031" max="11031" width="11.44140625" style="188" customWidth="1"/>
    <col min="11032" max="11032" width="1.88671875" style="188" customWidth="1"/>
    <col min="11033" max="11033" width="11.88671875" style="188" customWidth="1"/>
    <col min="11034" max="11034" width="2.109375" style="188" customWidth="1"/>
    <col min="11035" max="11035" width="11.44140625" style="188" customWidth="1"/>
    <col min="11036" max="11036" width="0.5546875" style="188" customWidth="1"/>
    <col min="11037" max="11037" width="2.109375" style="188" customWidth="1"/>
    <col min="11038" max="11038" width="10.5546875" style="188" customWidth="1"/>
    <col min="11039" max="11039" width="11.109375" style="188" customWidth="1"/>
    <col min="11040" max="11040" width="2.109375" style="188" customWidth="1"/>
    <col min="11041" max="11041" width="11.109375" style="188" customWidth="1"/>
    <col min="11042" max="11042" width="2.109375" style="188" customWidth="1"/>
    <col min="11043" max="11043" width="12.44140625" style="188" customWidth="1"/>
    <col min="11044" max="11262" width="8.88671875" style="188"/>
    <col min="11263" max="11263" width="51" style="188" customWidth="1"/>
    <col min="11264" max="11264" width="2.109375" style="188" customWidth="1"/>
    <col min="11265" max="11265" width="14.109375" style="188" customWidth="1"/>
    <col min="11266" max="11267" width="8.88671875" style="188" customWidth="1"/>
    <col min="11268" max="11268" width="2" style="188" customWidth="1"/>
    <col min="11269" max="11269" width="14.88671875" style="188" customWidth="1"/>
    <col min="11270" max="11270" width="2" style="188" customWidth="1"/>
    <col min="11271" max="11271" width="14.88671875" style="188" customWidth="1"/>
    <col min="11272" max="11272" width="2.109375" style="188" customWidth="1"/>
    <col min="11273" max="11273" width="14.88671875" style="188" customWidth="1"/>
    <col min="11274" max="11274" width="2.109375" style="188" customWidth="1"/>
    <col min="11275" max="11275" width="14.88671875" style="188" customWidth="1"/>
    <col min="11276" max="11277" width="3.88671875" style="188" customWidth="1"/>
    <col min="11278" max="11278" width="12.44140625" style="188" customWidth="1"/>
    <col min="11279" max="11279" width="2.109375" style="188" customWidth="1"/>
    <col min="11280" max="11280" width="12.5546875" style="188" customWidth="1"/>
    <col min="11281" max="11281" width="2.109375" style="188" customWidth="1"/>
    <col min="11282" max="11282" width="12.88671875" style="188" customWidth="1"/>
    <col min="11283" max="11283" width="2.109375" style="188" customWidth="1"/>
    <col min="11284" max="11284" width="12.88671875" style="188" customWidth="1"/>
    <col min="11285" max="11285" width="2" style="188" customWidth="1"/>
    <col min="11286" max="11286" width="11.88671875" style="188" customWidth="1"/>
    <col min="11287" max="11287" width="11.44140625" style="188" customWidth="1"/>
    <col min="11288" max="11288" width="1.88671875" style="188" customWidth="1"/>
    <col min="11289" max="11289" width="11.88671875" style="188" customWidth="1"/>
    <col min="11290" max="11290" width="2.109375" style="188" customWidth="1"/>
    <col min="11291" max="11291" width="11.44140625" style="188" customWidth="1"/>
    <col min="11292" max="11292" width="0.5546875" style="188" customWidth="1"/>
    <col min="11293" max="11293" width="2.109375" style="188" customWidth="1"/>
    <col min="11294" max="11294" width="10.5546875" style="188" customWidth="1"/>
    <col min="11295" max="11295" width="11.109375" style="188" customWidth="1"/>
    <col min="11296" max="11296" width="2.109375" style="188" customWidth="1"/>
    <col min="11297" max="11297" width="11.109375" style="188" customWidth="1"/>
    <col min="11298" max="11298" width="2.109375" style="188" customWidth="1"/>
    <col min="11299" max="11299" width="12.44140625" style="188" customWidth="1"/>
    <col min="11300" max="11518" width="8.88671875" style="188"/>
    <col min="11519" max="11519" width="51" style="188" customWidth="1"/>
    <col min="11520" max="11520" width="2.109375" style="188" customWidth="1"/>
    <col min="11521" max="11521" width="14.109375" style="188" customWidth="1"/>
    <col min="11522" max="11523" width="8.88671875" style="188" customWidth="1"/>
    <col min="11524" max="11524" width="2" style="188" customWidth="1"/>
    <col min="11525" max="11525" width="14.88671875" style="188" customWidth="1"/>
    <col min="11526" max="11526" width="2" style="188" customWidth="1"/>
    <col min="11527" max="11527" width="14.88671875" style="188" customWidth="1"/>
    <col min="11528" max="11528" width="2.109375" style="188" customWidth="1"/>
    <col min="11529" max="11529" width="14.88671875" style="188" customWidth="1"/>
    <col min="11530" max="11530" width="2.109375" style="188" customWidth="1"/>
    <col min="11531" max="11531" width="14.88671875" style="188" customWidth="1"/>
    <col min="11532" max="11533" width="3.88671875" style="188" customWidth="1"/>
    <col min="11534" max="11534" width="12.44140625" style="188" customWidth="1"/>
    <col min="11535" max="11535" width="2.109375" style="188" customWidth="1"/>
    <col min="11536" max="11536" width="12.5546875" style="188" customWidth="1"/>
    <col min="11537" max="11537" width="2.109375" style="188" customWidth="1"/>
    <col min="11538" max="11538" width="12.88671875" style="188" customWidth="1"/>
    <col min="11539" max="11539" width="2.109375" style="188" customWidth="1"/>
    <col min="11540" max="11540" width="12.88671875" style="188" customWidth="1"/>
    <col min="11541" max="11541" width="2" style="188" customWidth="1"/>
    <col min="11542" max="11542" width="11.88671875" style="188" customWidth="1"/>
    <col min="11543" max="11543" width="11.44140625" style="188" customWidth="1"/>
    <col min="11544" max="11544" width="1.88671875" style="188" customWidth="1"/>
    <col min="11545" max="11545" width="11.88671875" style="188" customWidth="1"/>
    <col min="11546" max="11546" width="2.109375" style="188" customWidth="1"/>
    <col min="11547" max="11547" width="11.44140625" style="188" customWidth="1"/>
    <col min="11548" max="11548" width="0.5546875" style="188" customWidth="1"/>
    <col min="11549" max="11549" width="2.109375" style="188" customWidth="1"/>
    <col min="11550" max="11550" width="10.5546875" style="188" customWidth="1"/>
    <col min="11551" max="11551" width="11.109375" style="188" customWidth="1"/>
    <col min="11552" max="11552" width="2.109375" style="188" customWidth="1"/>
    <col min="11553" max="11553" width="11.109375" style="188" customWidth="1"/>
    <col min="11554" max="11554" width="2.109375" style="188" customWidth="1"/>
    <col min="11555" max="11555" width="12.44140625" style="188" customWidth="1"/>
    <col min="11556" max="11774" width="8.88671875" style="188"/>
    <col min="11775" max="11775" width="51" style="188" customWidth="1"/>
    <col min="11776" max="11776" width="2.109375" style="188" customWidth="1"/>
    <col min="11777" max="11777" width="14.109375" style="188" customWidth="1"/>
    <col min="11778" max="11779" width="8.88671875" style="188" customWidth="1"/>
    <col min="11780" max="11780" width="2" style="188" customWidth="1"/>
    <col min="11781" max="11781" width="14.88671875" style="188" customWidth="1"/>
    <col min="11782" max="11782" width="2" style="188" customWidth="1"/>
    <col min="11783" max="11783" width="14.88671875" style="188" customWidth="1"/>
    <col min="11784" max="11784" width="2.109375" style="188" customWidth="1"/>
    <col min="11785" max="11785" width="14.88671875" style="188" customWidth="1"/>
    <col min="11786" max="11786" width="2.109375" style="188" customWidth="1"/>
    <col min="11787" max="11787" width="14.88671875" style="188" customWidth="1"/>
    <col min="11788" max="11789" width="3.88671875" style="188" customWidth="1"/>
    <col min="11790" max="11790" width="12.44140625" style="188" customWidth="1"/>
    <col min="11791" max="11791" width="2.109375" style="188" customWidth="1"/>
    <col min="11792" max="11792" width="12.5546875" style="188" customWidth="1"/>
    <col min="11793" max="11793" width="2.109375" style="188" customWidth="1"/>
    <col min="11794" max="11794" width="12.88671875" style="188" customWidth="1"/>
    <col min="11795" max="11795" width="2.109375" style="188" customWidth="1"/>
    <col min="11796" max="11796" width="12.88671875" style="188" customWidth="1"/>
    <col min="11797" max="11797" width="2" style="188" customWidth="1"/>
    <col min="11798" max="11798" width="11.88671875" style="188" customWidth="1"/>
    <col min="11799" max="11799" width="11.44140625" style="188" customWidth="1"/>
    <col min="11800" max="11800" width="1.88671875" style="188" customWidth="1"/>
    <col min="11801" max="11801" width="11.88671875" style="188" customWidth="1"/>
    <col min="11802" max="11802" width="2.109375" style="188" customWidth="1"/>
    <col min="11803" max="11803" width="11.44140625" style="188" customWidth="1"/>
    <col min="11804" max="11804" width="0.5546875" style="188" customWidth="1"/>
    <col min="11805" max="11805" width="2.109375" style="188" customWidth="1"/>
    <col min="11806" max="11806" width="10.5546875" style="188" customWidth="1"/>
    <col min="11807" max="11807" width="11.109375" style="188" customWidth="1"/>
    <col min="11808" max="11808" width="2.109375" style="188" customWidth="1"/>
    <col min="11809" max="11809" width="11.109375" style="188" customWidth="1"/>
    <col min="11810" max="11810" width="2.109375" style="188" customWidth="1"/>
    <col min="11811" max="11811" width="12.44140625" style="188" customWidth="1"/>
    <col min="11812" max="12030" width="8.88671875" style="188"/>
    <col min="12031" max="12031" width="51" style="188" customWidth="1"/>
    <col min="12032" max="12032" width="2.109375" style="188" customWidth="1"/>
    <col min="12033" max="12033" width="14.109375" style="188" customWidth="1"/>
    <col min="12034" max="12035" width="8.88671875" style="188" customWidth="1"/>
    <col min="12036" max="12036" width="2" style="188" customWidth="1"/>
    <col min="12037" max="12037" width="14.88671875" style="188" customWidth="1"/>
    <col min="12038" max="12038" width="2" style="188" customWidth="1"/>
    <col min="12039" max="12039" width="14.88671875" style="188" customWidth="1"/>
    <col min="12040" max="12040" width="2.109375" style="188" customWidth="1"/>
    <col min="12041" max="12041" width="14.88671875" style="188" customWidth="1"/>
    <col min="12042" max="12042" width="2.109375" style="188" customWidth="1"/>
    <col min="12043" max="12043" width="14.88671875" style="188" customWidth="1"/>
    <col min="12044" max="12045" width="3.88671875" style="188" customWidth="1"/>
    <col min="12046" max="12046" width="12.44140625" style="188" customWidth="1"/>
    <col min="12047" max="12047" width="2.109375" style="188" customWidth="1"/>
    <col min="12048" max="12048" width="12.5546875" style="188" customWidth="1"/>
    <col min="12049" max="12049" width="2.109375" style="188" customWidth="1"/>
    <col min="12050" max="12050" width="12.88671875" style="188" customWidth="1"/>
    <col min="12051" max="12051" width="2.109375" style="188" customWidth="1"/>
    <col min="12052" max="12052" width="12.88671875" style="188" customWidth="1"/>
    <col min="12053" max="12053" width="2" style="188" customWidth="1"/>
    <col min="12054" max="12054" width="11.88671875" style="188" customWidth="1"/>
    <col min="12055" max="12055" width="11.44140625" style="188" customWidth="1"/>
    <col min="12056" max="12056" width="1.88671875" style="188" customWidth="1"/>
    <col min="12057" max="12057" width="11.88671875" style="188" customWidth="1"/>
    <col min="12058" max="12058" width="2.109375" style="188" customWidth="1"/>
    <col min="12059" max="12059" width="11.44140625" style="188" customWidth="1"/>
    <col min="12060" max="12060" width="0.5546875" style="188" customWidth="1"/>
    <col min="12061" max="12061" width="2.109375" style="188" customWidth="1"/>
    <col min="12062" max="12062" width="10.5546875" style="188" customWidth="1"/>
    <col min="12063" max="12063" width="11.109375" style="188" customWidth="1"/>
    <col min="12064" max="12064" width="2.109375" style="188" customWidth="1"/>
    <col min="12065" max="12065" width="11.109375" style="188" customWidth="1"/>
    <col min="12066" max="12066" width="2.109375" style="188" customWidth="1"/>
    <col min="12067" max="12067" width="12.44140625" style="188" customWidth="1"/>
    <col min="12068" max="12286" width="8.88671875" style="188"/>
    <col min="12287" max="12287" width="51" style="188" customWidth="1"/>
    <col min="12288" max="12288" width="2.109375" style="188" customWidth="1"/>
    <col min="12289" max="12289" width="14.109375" style="188" customWidth="1"/>
    <col min="12290" max="12291" width="8.88671875" style="188" customWidth="1"/>
    <col min="12292" max="12292" width="2" style="188" customWidth="1"/>
    <col min="12293" max="12293" width="14.88671875" style="188" customWidth="1"/>
    <col min="12294" max="12294" width="2" style="188" customWidth="1"/>
    <col min="12295" max="12295" width="14.88671875" style="188" customWidth="1"/>
    <col min="12296" max="12296" width="2.109375" style="188" customWidth="1"/>
    <col min="12297" max="12297" width="14.88671875" style="188" customWidth="1"/>
    <col min="12298" max="12298" width="2.109375" style="188" customWidth="1"/>
    <col min="12299" max="12299" width="14.88671875" style="188" customWidth="1"/>
    <col min="12300" max="12301" width="3.88671875" style="188" customWidth="1"/>
    <col min="12302" max="12302" width="12.44140625" style="188" customWidth="1"/>
    <col min="12303" max="12303" width="2.109375" style="188" customWidth="1"/>
    <col min="12304" max="12304" width="12.5546875" style="188" customWidth="1"/>
    <col min="12305" max="12305" width="2.109375" style="188" customWidth="1"/>
    <col min="12306" max="12306" width="12.88671875" style="188" customWidth="1"/>
    <col min="12307" max="12307" width="2.109375" style="188" customWidth="1"/>
    <col min="12308" max="12308" width="12.88671875" style="188" customWidth="1"/>
    <col min="12309" max="12309" width="2" style="188" customWidth="1"/>
    <col min="12310" max="12310" width="11.88671875" style="188" customWidth="1"/>
    <col min="12311" max="12311" width="11.44140625" style="188" customWidth="1"/>
    <col min="12312" max="12312" width="1.88671875" style="188" customWidth="1"/>
    <col min="12313" max="12313" width="11.88671875" style="188" customWidth="1"/>
    <col min="12314" max="12314" width="2.109375" style="188" customWidth="1"/>
    <col min="12315" max="12315" width="11.44140625" style="188" customWidth="1"/>
    <col min="12316" max="12316" width="0.5546875" style="188" customWidth="1"/>
    <col min="12317" max="12317" width="2.109375" style="188" customWidth="1"/>
    <col min="12318" max="12318" width="10.5546875" style="188" customWidth="1"/>
    <col min="12319" max="12319" width="11.109375" style="188" customWidth="1"/>
    <col min="12320" max="12320" width="2.109375" style="188" customWidth="1"/>
    <col min="12321" max="12321" width="11.109375" style="188" customWidth="1"/>
    <col min="12322" max="12322" width="2.109375" style="188" customWidth="1"/>
    <col min="12323" max="12323" width="12.44140625" style="188" customWidth="1"/>
    <col min="12324" max="12542" width="8.88671875" style="188"/>
    <col min="12543" max="12543" width="51" style="188" customWidth="1"/>
    <col min="12544" max="12544" width="2.109375" style="188" customWidth="1"/>
    <col min="12545" max="12545" width="14.109375" style="188" customWidth="1"/>
    <col min="12546" max="12547" width="8.88671875" style="188" customWidth="1"/>
    <col min="12548" max="12548" width="2" style="188" customWidth="1"/>
    <col min="12549" max="12549" width="14.88671875" style="188" customWidth="1"/>
    <col min="12550" max="12550" width="2" style="188" customWidth="1"/>
    <col min="12551" max="12551" width="14.88671875" style="188" customWidth="1"/>
    <col min="12552" max="12552" width="2.109375" style="188" customWidth="1"/>
    <col min="12553" max="12553" width="14.88671875" style="188" customWidth="1"/>
    <col min="12554" max="12554" width="2.109375" style="188" customWidth="1"/>
    <col min="12555" max="12555" width="14.88671875" style="188" customWidth="1"/>
    <col min="12556" max="12557" width="3.88671875" style="188" customWidth="1"/>
    <col min="12558" max="12558" width="12.44140625" style="188" customWidth="1"/>
    <col min="12559" max="12559" width="2.109375" style="188" customWidth="1"/>
    <col min="12560" max="12560" width="12.5546875" style="188" customWidth="1"/>
    <col min="12561" max="12561" width="2.109375" style="188" customWidth="1"/>
    <col min="12562" max="12562" width="12.88671875" style="188" customWidth="1"/>
    <col min="12563" max="12563" width="2.109375" style="188" customWidth="1"/>
    <col min="12564" max="12564" width="12.88671875" style="188" customWidth="1"/>
    <col min="12565" max="12565" width="2" style="188" customWidth="1"/>
    <col min="12566" max="12566" width="11.88671875" style="188" customWidth="1"/>
    <col min="12567" max="12567" width="11.44140625" style="188" customWidth="1"/>
    <col min="12568" max="12568" width="1.88671875" style="188" customWidth="1"/>
    <col min="12569" max="12569" width="11.88671875" style="188" customWidth="1"/>
    <col min="12570" max="12570" width="2.109375" style="188" customWidth="1"/>
    <col min="12571" max="12571" width="11.44140625" style="188" customWidth="1"/>
    <col min="12572" max="12572" width="0.5546875" style="188" customWidth="1"/>
    <col min="12573" max="12573" width="2.109375" style="188" customWidth="1"/>
    <col min="12574" max="12574" width="10.5546875" style="188" customWidth="1"/>
    <col min="12575" max="12575" width="11.109375" style="188" customWidth="1"/>
    <col min="12576" max="12576" width="2.109375" style="188" customWidth="1"/>
    <col min="12577" max="12577" width="11.109375" style="188" customWidth="1"/>
    <col min="12578" max="12578" width="2.109375" style="188" customWidth="1"/>
    <col min="12579" max="12579" width="12.44140625" style="188" customWidth="1"/>
    <col min="12580" max="12798" width="8.88671875" style="188"/>
    <col min="12799" max="12799" width="51" style="188" customWidth="1"/>
    <col min="12800" max="12800" width="2.109375" style="188" customWidth="1"/>
    <col min="12801" max="12801" width="14.109375" style="188" customWidth="1"/>
    <col min="12802" max="12803" width="8.88671875" style="188" customWidth="1"/>
    <col min="12804" max="12804" width="2" style="188" customWidth="1"/>
    <col min="12805" max="12805" width="14.88671875" style="188" customWidth="1"/>
    <col min="12806" max="12806" width="2" style="188" customWidth="1"/>
    <col min="12807" max="12807" width="14.88671875" style="188" customWidth="1"/>
    <col min="12808" max="12808" width="2.109375" style="188" customWidth="1"/>
    <col min="12809" max="12809" width="14.88671875" style="188" customWidth="1"/>
    <col min="12810" max="12810" width="2.109375" style="188" customWidth="1"/>
    <col min="12811" max="12811" width="14.88671875" style="188" customWidth="1"/>
    <col min="12812" max="12813" width="3.88671875" style="188" customWidth="1"/>
    <col min="12814" max="12814" width="12.44140625" style="188" customWidth="1"/>
    <col min="12815" max="12815" width="2.109375" style="188" customWidth="1"/>
    <col min="12816" max="12816" width="12.5546875" style="188" customWidth="1"/>
    <col min="12817" max="12817" width="2.109375" style="188" customWidth="1"/>
    <col min="12818" max="12818" width="12.88671875" style="188" customWidth="1"/>
    <col min="12819" max="12819" width="2.109375" style="188" customWidth="1"/>
    <col min="12820" max="12820" width="12.88671875" style="188" customWidth="1"/>
    <col min="12821" max="12821" width="2" style="188" customWidth="1"/>
    <col min="12822" max="12822" width="11.88671875" style="188" customWidth="1"/>
    <col min="12823" max="12823" width="11.44140625" style="188" customWidth="1"/>
    <col min="12824" max="12824" width="1.88671875" style="188" customWidth="1"/>
    <col min="12825" max="12825" width="11.88671875" style="188" customWidth="1"/>
    <col min="12826" max="12826" width="2.109375" style="188" customWidth="1"/>
    <col min="12827" max="12827" width="11.44140625" style="188" customWidth="1"/>
    <col min="12828" max="12828" width="0.5546875" style="188" customWidth="1"/>
    <col min="12829" max="12829" width="2.109375" style="188" customWidth="1"/>
    <col min="12830" max="12830" width="10.5546875" style="188" customWidth="1"/>
    <col min="12831" max="12831" width="11.109375" style="188" customWidth="1"/>
    <col min="12832" max="12832" width="2.109375" style="188" customWidth="1"/>
    <col min="12833" max="12833" width="11.109375" style="188" customWidth="1"/>
    <col min="12834" max="12834" width="2.109375" style="188" customWidth="1"/>
    <col min="12835" max="12835" width="12.44140625" style="188" customWidth="1"/>
    <col min="12836" max="13054" width="8.88671875" style="188"/>
    <col min="13055" max="13055" width="51" style="188" customWidth="1"/>
    <col min="13056" max="13056" width="2.109375" style="188" customWidth="1"/>
    <col min="13057" max="13057" width="14.109375" style="188" customWidth="1"/>
    <col min="13058" max="13059" width="8.88671875" style="188" customWidth="1"/>
    <col min="13060" max="13060" width="2" style="188" customWidth="1"/>
    <col min="13061" max="13061" width="14.88671875" style="188" customWidth="1"/>
    <col min="13062" max="13062" width="2" style="188" customWidth="1"/>
    <col min="13063" max="13063" width="14.88671875" style="188" customWidth="1"/>
    <col min="13064" max="13064" width="2.109375" style="188" customWidth="1"/>
    <col min="13065" max="13065" width="14.88671875" style="188" customWidth="1"/>
    <col min="13066" max="13066" width="2.109375" style="188" customWidth="1"/>
    <col min="13067" max="13067" width="14.88671875" style="188" customWidth="1"/>
    <col min="13068" max="13069" width="3.88671875" style="188" customWidth="1"/>
    <col min="13070" max="13070" width="12.44140625" style="188" customWidth="1"/>
    <col min="13071" max="13071" width="2.109375" style="188" customWidth="1"/>
    <col min="13072" max="13072" width="12.5546875" style="188" customWidth="1"/>
    <col min="13073" max="13073" width="2.109375" style="188" customWidth="1"/>
    <col min="13074" max="13074" width="12.88671875" style="188" customWidth="1"/>
    <col min="13075" max="13075" width="2.109375" style="188" customWidth="1"/>
    <col min="13076" max="13076" width="12.88671875" style="188" customWidth="1"/>
    <col min="13077" max="13077" width="2" style="188" customWidth="1"/>
    <col min="13078" max="13078" width="11.88671875" style="188" customWidth="1"/>
    <col min="13079" max="13079" width="11.44140625" style="188" customWidth="1"/>
    <col min="13080" max="13080" width="1.88671875" style="188" customWidth="1"/>
    <col min="13081" max="13081" width="11.88671875" style="188" customWidth="1"/>
    <col min="13082" max="13082" width="2.109375" style="188" customWidth="1"/>
    <col min="13083" max="13083" width="11.44140625" style="188" customWidth="1"/>
    <col min="13084" max="13084" width="0.5546875" style="188" customWidth="1"/>
    <col min="13085" max="13085" width="2.109375" style="188" customWidth="1"/>
    <col min="13086" max="13086" width="10.5546875" style="188" customWidth="1"/>
    <col min="13087" max="13087" width="11.109375" style="188" customWidth="1"/>
    <col min="13088" max="13088" width="2.109375" style="188" customWidth="1"/>
    <col min="13089" max="13089" width="11.109375" style="188" customWidth="1"/>
    <col min="13090" max="13090" width="2.109375" style="188" customWidth="1"/>
    <col min="13091" max="13091" width="12.44140625" style="188" customWidth="1"/>
    <col min="13092" max="13310" width="8.88671875" style="188"/>
    <col min="13311" max="13311" width="51" style="188" customWidth="1"/>
    <col min="13312" max="13312" width="2.109375" style="188" customWidth="1"/>
    <col min="13313" max="13313" width="14.109375" style="188" customWidth="1"/>
    <col min="13314" max="13315" width="8.88671875" style="188" customWidth="1"/>
    <col min="13316" max="13316" width="2" style="188" customWidth="1"/>
    <col min="13317" max="13317" width="14.88671875" style="188" customWidth="1"/>
    <col min="13318" max="13318" width="2" style="188" customWidth="1"/>
    <col min="13319" max="13319" width="14.88671875" style="188" customWidth="1"/>
    <col min="13320" max="13320" width="2.109375" style="188" customWidth="1"/>
    <col min="13321" max="13321" width="14.88671875" style="188" customWidth="1"/>
    <col min="13322" max="13322" width="2.109375" style="188" customWidth="1"/>
    <col min="13323" max="13323" width="14.88671875" style="188" customWidth="1"/>
    <col min="13324" max="13325" width="3.88671875" style="188" customWidth="1"/>
    <col min="13326" max="13326" width="12.44140625" style="188" customWidth="1"/>
    <col min="13327" max="13327" width="2.109375" style="188" customWidth="1"/>
    <col min="13328" max="13328" width="12.5546875" style="188" customWidth="1"/>
    <col min="13329" max="13329" width="2.109375" style="188" customWidth="1"/>
    <col min="13330" max="13330" width="12.88671875" style="188" customWidth="1"/>
    <col min="13331" max="13331" width="2.109375" style="188" customWidth="1"/>
    <col min="13332" max="13332" width="12.88671875" style="188" customWidth="1"/>
    <col min="13333" max="13333" width="2" style="188" customWidth="1"/>
    <col min="13334" max="13334" width="11.88671875" style="188" customWidth="1"/>
    <col min="13335" max="13335" width="11.44140625" style="188" customWidth="1"/>
    <col min="13336" max="13336" width="1.88671875" style="188" customWidth="1"/>
    <col min="13337" max="13337" width="11.88671875" style="188" customWidth="1"/>
    <col min="13338" max="13338" width="2.109375" style="188" customWidth="1"/>
    <col min="13339" max="13339" width="11.44140625" style="188" customWidth="1"/>
    <col min="13340" max="13340" width="0.5546875" style="188" customWidth="1"/>
    <col min="13341" max="13341" width="2.109375" style="188" customWidth="1"/>
    <col min="13342" max="13342" width="10.5546875" style="188" customWidth="1"/>
    <col min="13343" max="13343" width="11.109375" style="188" customWidth="1"/>
    <col min="13344" max="13344" width="2.109375" style="188" customWidth="1"/>
    <col min="13345" max="13345" width="11.109375" style="188" customWidth="1"/>
    <col min="13346" max="13346" width="2.109375" style="188" customWidth="1"/>
    <col min="13347" max="13347" width="12.44140625" style="188" customWidth="1"/>
    <col min="13348" max="13566" width="8.88671875" style="188"/>
    <col min="13567" max="13567" width="51" style="188" customWidth="1"/>
    <col min="13568" max="13568" width="2.109375" style="188" customWidth="1"/>
    <col min="13569" max="13569" width="14.109375" style="188" customWidth="1"/>
    <col min="13570" max="13571" width="8.88671875" style="188" customWidth="1"/>
    <col min="13572" max="13572" width="2" style="188" customWidth="1"/>
    <col min="13573" max="13573" width="14.88671875" style="188" customWidth="1"/>
    <col min="13574" max="13574" width="2" style="188" customWidth="1"/>
    <col min="13575" max="13575" width="14.88671875" style="188" customWidth="1"/>
    <col min="13576" max="13576" width="2.109375" style="188" customWidth="1"/>
    <col min="13577" max="13577" width="14.88671875" style="188" customWidth="1"/>
    <col min="13578" max="13578" width="2.109375" style="188" customWidth="1"/>
    <col min="13579" max="13579" width="14.88671875" style="188" customWidth="1"/>
    <col min="13580" max="13581" width="3.88671875" style="188" customWidth="1"/>
    <col min="13582" max="13582" width="12.44140625" style="188" customWidth="1"/>
    <col min="13583" max="13583" width="2.109375" style="188" customWidth="1"/>
    <col min="13584" max="13584" width="12.5546875" style="188" customWidth="1"/>
    <col min="13585" max="13585" width="2.109375" style="188" customWidth="1"/>
    <col min="13586" max="13586" width="12.88671875" style="188" customWidth="1"/>
    <col min="13587" max="13587" width="2.109375" style="188" customWidth="1"/>
    <col min="13588" max="13588" width="12.88671875" style="188" customWidth="1"/>
    <col min="13589" max="13589" width="2" style="188" customWidth="1"/>
    <col min="13590" max="13590" width="11.88671875" style="188" customWidth="1"/>
    <col min="13591" max="13591" width="11.44140625" style="188" customWidth="1"/>
    <col min="13592" max="13592" width="1.88671875" style="188" customWidth="1"/>
    <col min="13593" max="13593" width="11.88671875" style="188" customWidth="1"/>
    <col min="13594" max="13594" width="2.109375" style="188" customWidth="1"/>
    <col min="13595" max="13595" width="11.44140625" style="188" customWidth="1"/>
    <col min="13596" max="13596" width="0.5546875" style="188" customWidth="1"/>
    <col min="13597" max="13597" width="2.109375" style="188" customWidth="1"/>
    <col min="13598" max="13598" width="10.5546875" style="188" customWidth="1"/>
    <col min="13599" max="13599" width="11.109375" style="188" customWidth="1"/>
    <col min="13600" max="13600" width="2.109375" style="188" customWidth="1"/>
    <col min="13601" max="13601" width="11.109375" style="188" customWidth="1"/>
    <col min="13602" max="13602" width="2.109375" style="188" customWidth="1"/>
    <col min="13603" max="13603" width="12.44140625" style="188" customWidth="1"/>
    <col min="13604" max="13822" width="8.88671875" style="188"/>
    <col min="13823" max="13823" width="51" style="188" customWidth="1"/>
    <col min="13824" max="13824" width="2.109375" style="188" customWidth="1"/>
    <col min="13825" max="13825" width="14.109375" style="188" customWidth="1"/>
    <col min="13826" max="13827" width="8.88671875" style="188" customWidth="1"/>
    <col min="13828" max="13828" width="2" style="188" customWidth="1"/>
    <col min="13829" max="13829" width="14.88671875" style="188" customWidth="1"/>
    <col min="13830" max="13830" width="2" style="188" customWidth="1"/>
    <col min="13831" max="13831" width="14.88671875" style="188" customWidth="1"/>
    <col min="13832" max="13832" width="2.109375" style="188" customWidth="1"/>
    <col min="13833" max="13833" width="14.88671875" style="188" customWidth="1"/>
    <col min="13834" max="13834" width="2.109375" style="188" customWidth="1"/>
    <col min="13835" max="13835" width="14.88671875" style="188" customWidth="1"/>
    <col min="13836" max="13837" width="3.88671875" style="188" customWidth="1"/>
    <col min="13838" max="13838" width="12.44140625" style="188" customWidth="1"/>
    <col min="13839" max="13839" width="2.109375" style="188" customWidth="1"/>
    <col min="13840" max="13840" width="12.5546875" style="188" customWidth="1"/>
    <col min="13841" max="13841" width="2.109375" style="188" customWidth="1"/>
    <col min="13842" max="13842" width="12.88671875" style="188" customWidth="1"/>
    <col min="13843" max="13843" width="2.109375" style="188" customWidth="1"/>
    <col min="13844" max="13844" width="12.88671875" style="188" customWidth="1"/>
    <col min="13845" max="13845" width="2" style="188" customWidth="1"/>
    <col min="13846" max="13846" width="11.88671875" style="188" customWidth="1"/>
    <col min="13847" max="13847" width="11.44140625" style="188" customWidth="1"/>
    <col min="13848" max="13848" width="1.88671875" style="188" customWidth="1"/>
    <col min="13849" max="13849" width="11.88671875" style="188" customWidth="1"/>
    <col min="13850" max="13850" width="2.109375" style="188" customWidth="1"/>
    <col min="13851" max="13851" width="11.44140625" style="188" customWidth="1"/>
    <col min="13852" max="13852" width="0.5546875" style="188" customWidth="1"/>
    <col min="13853" max="13853" width="2.109375" style="188" customWidth="1"/>
    <col min="13854" max="13854" width="10.5546875" style="188" customWidth="1"/>
    <col min="13855" max="13855" width="11.109375" style="188" customWidth="1"/>
    <col min="13856" max="13856" width="2.109375" style="188" customWidth="1"/>
    <col min="13857" max="13857" width="11.109375" style="188" customWidth="1"/>
    <col min="13858" max="13858" width="2.109375" style="188" customWidth="1"/>
    <col min="13859" max="13859" width="12.44140625" style="188" customWidth="1"/>
    <col min="13860" max="14078" width="8.88671875" style="188"/>
    <col min="14079" max="14079" width="51" style="188" customWidth="1"/>
    <col min="14080" max="14080" width="2.109375" style="188" customWidth="1"/>
    <col min="14081" max="14081" width="14.109375" style="188" customWidth="1"/>
    <col min="14082" max="14083" width="8.88671875" style="188" customWidth="1"/>
    <col min="14084" max="14084" width="2" style="188" customWidth="1"/>
    <col min="14085" max="14085" width="14.88671875" style="188" customWidth="1"/>
    <col min="14086" max="14086" width="2" style="188" customWidth="1"/>
    <col min="14087" max="14087" width="14.88671875" style="188" customWidth="1"/>
    <col min="14088" max="14088" width="2.109375" style="188" customWidth="1"/>
    <col min="14089" max="14089" width="14.88671875" style="188" customWidth="1"/>
    <col min="14090" max="14090" width="2.109375" style="188" customWidth="1"/>
    <col min="14091" max="14091" width="14.88671875" style="188" customWidth="1"/>
    <col min="14092" max="14093" width="3.88671875" style="188" customWidth="1"/>
    <col min="14094" max="14094" width="12.44140625" style="188" customWidth="1"/>
    <col min="14095" max="14095" width="2.109375" style="188" customWidth="1"/>
    <col min="14096" max="14096" width="12.5546875" style="188" customWidth="1"/>
    <col min="14097" max="14097" width="2.109375" style="188" customWidth="1"/>
    <col min="14098" max="14098" width="12.88671875" style="188" customWidth="1"/>
    <col min="14099" max="14099" width="2.109375" style="188" customWidth="1"/>
    <col min="14100" max="14100" width="12.88671875" style="188" customWidth="1"/>
    <col min="14101" max="14101" width="2" style="188" customWidth="1"/>
    <col min="14102" max="14102" width="11.88671875" style="188" customWidth="1"/>
    <col min="14103" max="14103" width="11.44140625" style="188" customWidth="1"/>
    <col min="14104" max="14104" width="1.88671875" style="188" customWidth="1"/>
    <col min="14105" max="14105" width="11.88671875" style="188" customWidth="1"/>
    <col min="14106" max="14106" width="2.109375" style="188" customWidth="1"/>
    <col min="14107" max="14107" width="11.44140625" style="188" customWidth="1"/>
    <col min="14108" max="14108" width="0.5546875" style="188" customWidth="1"/>
    <col min="14109" max="14109" width="2.109375" style="188" customWidth="1"/>
    <col min="14110" max="14110" width="10.5546875" style="188" customWidth="1"/>
    <col min="14111" max="14111" width="11.109375" style="188" customWidth="1"/>
    <col min="14112" max="14112" width="2.109375" style="188" customWidth="1"/>
    <col min="14113" max="14113" width="11.109375" style="188" customWidth="1"/>
    <col min="14114" max="14114" width="2.109375" style="188" customWidth="1"/>
    <col min="14115" max="14115" width="12.44140625" style="188" customWidth="1"/>
    <col min="14116" max="14334" width="8.88671875" style="188"/>
    <col min="14335" max="14335" width="51" style="188" customWidth="1"/>
    <col min="14336" max="14336" width="2.109375" style="188" customWidth="1"/>
    <col min="14337" max="14337" width="14.109375" style="188" customWidth="1"/>
    <col min="14338" max="14339" width="8.88671875" style="188" customWidth="1"/>
    <col min="14340" max="14340" width="2" style="188" customWidth="1"/>
    <col min="14341" max="14341" width="14.88671875" style="188" customWidth="1"/>
    <col min="14342" max="14342" width="2" style="188" customWidth="1"/>
    <col min="14343" max="14343" width="14.88671875" style="188" customWidth="1"/>
    <col min="14344" max="14344" width="2.109375" style="188" customWidth="1"/>
    <col min="14345" max="14345" width="14.88671875" style="188" customWidth="1"/>
    <col min="14346" max="14346" width="2.109375" style="188" customWidth="1"/>
    <col min="14347" max="14347" width="14.88671875" style="188" customWidth="1"/>
    <col min="14348" max="14349" width="3.88671875" style="188" customWidth="1"/>
    <col min="14350" max="14350" width="12.44140625" style="188" customWidth="1"/>
    <col min="14351" max="14351" width="2.109375" style="188" customWidth="1"/>
    <col min="14352" max="14352" width="12.5546875" style="188" customWidth="1"/>
    <col min="14353" max="14353" width="2.109375" style="188" customWidth="1"/>
    <col min="14354" max="14354" width="12.88671875" style="188" customWidth="1"/>
    <col min="14355" max="14355" width="2.109375" style="188" customWidth="1"/>
    <col min="14356" max="14356" width="12.88671875" style="188" customWidth="1"/>
    <col min="14357" max="14357" width="2" style="188" customWidth="1"/>
    <col min="14358" max="14358" width="11.88671875" style="188" customWidth="1"/>
    <col min="14359" max="14359" width="11.44140625" style="188" customWidth="1"/>
    <col min="14360" max="14360" width="1.88671875" style="188" customWidth="1"/>
    <col min="14361" max="14361" width="11.88671875" style="188" customWidth="1"/>
    <col min="14362" max="14362" width="2.109375" style="188" customWidth="1"/>
    <col min="14363" max="14363" width="11.44140625" style="188" customWidth="1"/>
    <col min="14364" max="14364" width="0.5546875" style="188" customWidth="1"/>
    <col min="14365" max="14365" width="2.109375" style="188" customWidth="1"/>
    <col min="14366" max="14366" width="10.5546875" style="188" customWidth="1"/>
    <col min="14367" max="14367" width="11.109375" style="188" customWidth="1"/>
    <col min="14368" max="14368" width="2.109375" style="188" customWidth="1"/>
    <col min="14369" max="14369" width="11.109375" style="188" customWidth="1"/>
    <col min="14370" max="14370" width="2.109375" style="188" customWidth="1"/>
    <col min="14371" max="14371" width="12.44140625" style="188" customWidth="1"/>
    <col min="14372" max="14590" width="8.88671875" style="188"/>
    <col min="14591" max="14591" width="51" style="188" customWidth="1"/>
    <col min="14592" max="14592" width="2.109375" style="188" customWidth="1"/>
    <col min="14593" max="14593" width="14.109375" style="188" customWidth="1"/>
    <col min="14594" max="14595" width="8.88671875" style="188" customWidth="1"/>
    <col min="14596" max="14596" width="2" style="188" customWidth="1"/>
    <col min="14597" max="14597" width="14.88671875" style="188" customWidth="1"/>
    <col min="14598" max="14598" width="2" style="188" customWidth="1"/>
    <col min="14599" max="14599" width="14.88671875" style="188" customWidth="1"/>
    <col min="14600" max="14600" width="2.109375" style="188" customWidth="1"/>
    <col min="14601" max="14601" width="14.88671875" style="188" customWidth="1"/>
    <col min="14602" max="14602" width="2.109375" style="188" customWidth="1"/>
    <col min="14603" max="14603" width="14.88671875" style="188" customWidth="1"/>
    <col min="14604" max="14605" width="3.88671875" style="188" customWidth="1"/>
    <col min="14606" max="14606" width="12.44140625" style="188" customWidth="1"/>
    <col min="14607" max="14607" width="2.109375" style="188" customWidth="1"/>
    <col min="14608" max="14608" width="12.5546875" style="188" customWidth="1"/>
    <col min="14609" max="14609" width="2.109375" style="188" customWidth="1"/>
    <col min="14610" max="14610" width="12.88671875" style="188" customWidth="1"/>
    <col min="14611" max="14611" width="2.109375" style="188" customWidth="1"/>
    <col min="14612" max="14612" width="12.88671875" style="188" customWidth="1"/>
    <col min="14613" max="14613" width="2" style="188" customWidth="1"/>
    <col min="14614" max="14614" width="11.88671875" style="188" customWidth="1"/>
    <col min="14615" max="14615" width="11.44140625" style="188" customWidth="1"/>
    <col min="14616" max="14616" width="1.88671875" style="188" customWidth="1"/>
    <col min="14617" max="14617" width="11.88671875" style="188" customWidth="1"/>
    <col min="14618" max="14618" width="2.109375" style="188" customWidth="1"/>
    <col min="14619" max="14619" width="11.44140625" style="188" customWidth="1"/>
    <col min="14620" max="14620" width="0.5546875" style="188" customWidth="1"/>
    <col min="14621" max="14621" width="2.109375" style="188" customWidth="1"/>
    <col min="14622" max="14622" width="10.5546875" style="188" customWidth="1"/>
    <col min="14623" max="14623" width="11.109375" style="188" customWidth="1"/>
    <col min="14624" max="14624" width="2.109375" style="188" customWidth="1"/>
    <col min="14625" max="14625" width="11.109375" style="188" customWidth="1"/>
    <col min="14626" max="14626" width="2.109375" style="188" customWidth="1"/>
    <col min="14627" max="14627" width="12.44140625" style="188" customWidth="1"/>
    <col min="14628" max="14846" width="8.88671875" style="188"/>
    <col min="14847" max="14847" width="51" style="188" customWidth="1"/>
    <col min="14848" max="14848" width="2.109375" style="188" customWidth="1"/>
    <col min="14849" max="14849" width="14.109375" style="188" customWidth="1"/>
    <col min="14850" max="14851" width="8.88671875" style="188" customWidth="1"/>
    <col min="14852" max="14852" width="2" style="188" customWidth="1"/>
    <col min="14853" max="14853" width="14.88671875" style="188" customWidth="1"/>
    <col min="14854" max="14854" width="2" style="188" customWidth="1"/>
    <col min="14855" max="14855" width="14.88671875" style="188" customWidth="1"/>
    <col min="14856" max="14856" width="2.109375" style="188" customWidth="1"/>
    <col min="14857" max="14857" width="14.88671875" style="188" customWidth="1"/>
    <col min="14858" max="14858" width="2.109375" style="188" customWidth="1"/>
    <col min="14859" max="14859" width="14.88671875" style="188" customWidth="1"/>
    <col min="14860" max="14861" width="3.88671875" style="188" customWidth="1"/>
    <col min="14862" max="14862" width="12.44140625" style="188" customWidth="1"/>
    <col min="14863" max="14863" width="2.109375" style="188" customWidth="1"/>
    <col min="14864" max="14864" width="12.5546875" style="188" customWidth="1"/>
    <col min="14865" max="14865" width="2.109375" style="188" customWidth="1"/>
    <col min="14866" max="14866" width="12.88671875" style="188" customWidth="1"/>
    <col min="14867" max="14867" width="2.109375" style="188" customWidth="1"/>
    <col min="14868" max="14868" width="12.88671875" style="188" customWidth="1"/>
    <col min="14869" max="14869" width="2" style="188" customWidth="1"/>
    <col min="14870" max="14870" width="11.88671875" style="188" customWidth="1"/>
    <col min="14871" max="14871" width="11.44140625" style="188" customWidth="1"/>
    <col min="14872" max="14872" width="1.88671875" style="188" customWidth="1"/>
    <col min="14873" max="14873" width="11.88671875" style="188" customWidth="1"/>
    <col min="14874" max="14874" width="2.109375" style="188" customWidth="1"/>
    <col min="14875" max="14875" width="11.44140625" style="188" customWidth="1"/>
    <col min="14876" max="14876" width="0.5546875" style="188" customWidth="1"/>
    <col min="14877" max="14877" width="2.109375" style="188" customWidth="1"/>
    <col min="14878" max="14878" width="10.5546875" style="188" customWidth="1"/>
    <col min="14879" max="14879" width="11.109375" style="188" customWidth="1"/>
    <col min="14880" max="14880" width="2.109375" style="188" customWidth="1"/>
    <col min="14881" max="14881" width="11.109375" style="188" customWidth="1"/>
    <col min="14882" max="14882" width="2.109375" style="188" customWidth="1"/>
    <col min="14883" max="14883" width="12.44140625" style="188" customWidth="1"/>
    <col min="14884" max="15102" width="8.88671875" style="188"/>
    <col min="15103" max="15103" width="51" style="188" customWidth="1"/>
    <col min="15104" max="15104" width="2.109375" style="188" customWidth="1"/>
    <col min="15105" max="15105" width="14.109375" style="188" customWidth="1"/>
    <col min="15106" max="15107" width="8.88671875" style="188" customWidth="1"/>
    <col min="15108" max="15108" width="2" style="188" customWidth="1"/>
    <col min="15109" max="15109" width="14.88671875" style="188" customWidth="1"/>
    <col min="15110" max="15110" width="2" style="188" customWidth="1"/>
    <col min="15111" max="15111" width="14.88671875" style="188" customWidth="1"/>
    <col min="15112" max="15112" width="2.109375" style="188" customWidth="1"/>
    <col min="15113" max="15113" width="14.88671875" style="188" customWidth="1"/>
    <col min="15114" max="15114" width="2.109375" style="188" customWidth="1"/>
    <col min="15115" max="15115" width="14.88671875" style="188" customWidth="1"/>
    <col min="15116" max="15117" width="3.88671875" style="188" customWidth="1"/>
    <col min="15118" max="15118" width="12.44140625" style="188" customWidth="1"/>
    <col min="15119" max="15119" width="2.109375" style="188" customWidth="1"/>
    <col min="15120" max="15120" width="12.5546875" style="188" customWidth="1"/>
    <col min="15121" max="15121" width="2.109375" style="188" customWidth="1"/>
    <col min="15122" max="15122" width="12.88671875" style="188" customWidth="1"/>
    <col min="15123" max="15123" width="2.109375" style="188" customWidth="1"/>
    <col min="15124" max="15124" width="12.88671875" style="188" customWidth="1"/>
    <col min="15125" max="15125" width="2" style="188" customWidth="1"/>
    <col min="15126" max="15126" width="11.88671875" style="188" customWidth="1"/>
    <col min="15127" max="15127" width="11.44140625" style="188" customWidth="1"/>
    <col min="15128" max="15128" width="1.88671875" style="188" customWidth="1"/>
    <col min="15129" max="15129" width="11.88671875" style="188" customWidth="1"/>
    <col min="15130" max="15130" width="2.109375" style="188" customWidth="1"/>
    <col min="15131" max="15131" width="11.44140625" style="188" customWidth="1"/>
    <col min="15132" max="15132" width="0.5546875" style="188" customWidth="1"/>
    <col min="15133" max="15133" width="2.109375" style="188" customWidth="1"/>
    <col min="15134" max="15134" width="10.5546875" style="188" customWidth="1"/>
    <col min="15135" max="15135" width="11.109375" style="188" customWidth="1"/>
    <col min="15136" max="15136" width="2.109375" style="188" customWidth="1"/>
    <col min="15137" max="15137" width="11.109375" style="188" customWidth="1"/>
    <col min="15138" max="15138" width="2.109375" style="188" customWidth="1"/>
    <col min="15139" max="15139" width="12.44140625" style="188" customWidth="1"/>
    <col min="15140" max="15358" width="8.88671875" style="188"/>
    <col min="15359" max="15359" width="51" style="188" customWidth="1"/>
    <col min="15360" max="15360" width="2.109375" style="188" customWidth="1"/>
    <col min="15361" max="15361" width="14.109375" style="188" customWidth="1"/>
    <col min="15362" max="15363" width="8.88671875" style="188" customWidth="1"/>
    <col min="15364" max="15364" width="2" style="188" customWidth="1"/>
    <col min="15365" max="15365" width="14.88671875" style="188" customWidth="1"/>
    <col min="15366" max="15366" width="2" style="188" customWidth="1"/>
    <col min="15367" max="15367" width="14.88671875" style="188" customWidth="1"/>
    <col min="15368" max="15368" width="2.109375" style="188" customWidth="1"/>
    <col min="15369" max="15369" width="14.88671875" style="188" customWidth="1"/>
    <col min="15370" max="15370" width="2.109375" style="188" customWidth="1"/>
    <col min="15371" max="15371" width="14.88671875" style="188" customWidth="1"/>
    <col min="15372" max="15373" width="3.88671875" style="188" customWidth="1"/>
    <col min="15374" max="15374" width="12.44140625" style="188" customWidth="1"/>
    <col min="15375" max="15375" width="2.109375" style="188" customWidth="1"/>
    <col min="15376" max="15376" width="12.5546875" style="188" customWidth="1"/>
    <col min="15377" max="15377" width="2.109375" style="188" customWidth="1"/>
    <col min="15378" max="15378" width="12.88671875" style="188" customWidth="1"/>
    <col min="15379" max="15379" width="2.109375" style="188" customWidth="1"/>
    <col min="15380" max="15380" width="12.88671875" style="188" customWidth="1"/>
    <col min="15381" max="15381" width="2" style="188" customWidth="1"/>
    <col min="15382" max="15382" width="11.88671875" style="188" customWidth="1"/>
    <col min="15383" max="15383" width="11.44140625" style="188" customWidth="1"/>
    <col min="15384" max="15384" width="1.88671875" style="188" customWidth="1"/>
    <col min="15385" max="15385" width="11.88671875" style="188" customWidth="1"/>
    <col min="15386" max="15386" width="2.109375" style="188" customWidth="1"/>
    <col min="15387" max="15387" width="11.44140625" style="188" customWidth="1"/>
    <col min="15388" max="15388" width="0.5546875" style="188" customWidth="1"/>
    <col min="15389" max="15389" width="2.109375" style="188" customWidth="1"/>
    <col min="15390" max="15390" width="10.5546875" style="188" customWidth="1"/>
    <col min="15391" max="15391" width="11.109375" style="188" customWidth="1"/>
    <col min="15392" max="15392" width="2.109375" style="188" customWidth="1"/>
    <col min="15393" max="15393" width="11.109375" style="188" customWidth="1"/>
    <col min="15394" max="15394" width="2.109375" style="188" customWidth="1"/>
    <col min="15395" max="15395" width="12.44140625" style="188" customWidth="1"/>
    <col min="15396" max="15614" width="8.88671875" style="188"/>
    <col min="15615" max="15615" width="51" style="188" customWidth="1"/>
    <col min="15616" max="15616" width="2.109375" style="188" customWidth="1"/>
    <col min="15617" max="15617" width="14.109375" style="188" customWidth="1"/>
    <col min="15618" max="15619" width="8.88671875" style="188" customWidth="1"/>
    <col min="15620" max="15620" width="2" style="188" customWidth="1"/>
    <col min="15621" max="15621" width="14.88671875" style="188" customWidth="1"/>
    <col min="15622" max="15622" width="2" style="188" customWidth="1"/>
    <col min="15623" max="15623" width="14.88671875" style="188" customWidth="1"/>
    <col min="15624" max="15624" width="2.109375" style="188" customWidth="1"/>
    <col min="15625" max="15625" width="14.88671875" style="188" customWidth="1"/>
    <col min="15626" max="15626" width="2.109375" style="188" customWidth="1"/>
    <col min="15627" max="15627" width="14.88671875" style="188" customWidth="1"/>
    <col min="15628" max="15629" width="3.88671875" style="188" customWidth="1"/>
    <col min="15630" max="15630" width="12.44140625" style="188" customWidth="1"/>
    <col min="15631" max="15631" width="2.109375" style="188" customWidth="1"/>
    <col min="15632" max="15632" width="12.5546875" style="188" customWidth="1"/>
    <col min="15633" max="15633" width="2.109375" style="188" customWidth="1"/>
    <col min="15634" max="15634" width="12.88671875" style="188" customWidth="1"/>
    <col min="15635" max="15635" width="2.109375" style="188" customWidth="1"/>
    <col min="15636" max="15636" width="12.88671875" style="188" customWidth="1"/>
    <col min="15637" max="15637" width="2" style="188" customWidth="1"/>
    <col min="15638" max="15638" width="11.88671875" style="188" customWidth="1"/>
    <col min="15639" max="15639" width="11.44140625" style="188" customWidth="1"/>
    <col min="15640" max="15640" width="1.88671875" style="188" customWidth="1"/>
    <col min="15641" max="15641" width="11.88671875" style="188" customWidth="1"/>
    <col min="15642" max="15642" width="2.109375" style="188" customWidth="1"/>
    <col min="15643" max="15643" width="11.44140625" style="188" customWidth="1"/>
    <col min="15644" max="15644" width="0.5546875" style="188" customWidth="1"/>
    <col min="15645" max="15645" width="2.109375" style="188" customWidth="1"/>
    <col min="15646" max="15646" width="10.5546875" style="188" customWidth="1"/>
    <col min="15647" max="15647" width="11.109375" style="188" customWidth="1"/>
    <col min="15648" max="15648" width="2.109375" style="188" customWidth="1"/>
    <col min="15649" max="15649" width="11.109375" style="188" customWidth="1"/>
    <col min="15650" max="15650" width="2.109375" style="188" customWidth="1"/>
    <col min="15651" max="15651" width="12.44140625" style="188" customWidth="1"/>
    <col min="15652" max="15870" width="8.88671875" style="188"/>
    <col min="15871" max="15871" width="51" style="188" customWidth="1"/>
    <col min="15872" max="15872" width="2.109375" style="188" customWidth="1"/>
    <col min="15873" max="15873" width="14.109375" style="188" customWidth="1"/>
    <col min="15874" max="15875" width="8.88671875" style="188" customWidth="1"/>
    <col min="15876" max="15876" width="2" style="188" customWidth="1"/>
    <col min="15877" max="15877" width="14.88671875" style="188" customWidth="1"/>
    <col min="15878" max="15878" width="2" style="188" customWidth="1"/>
    <col min="15879" max="15879" width="14.88671875" style="188" customWidth="1"/>
    <col min="15880" max="15880" width="2.109375" style="188" customWidth="1"/>
    <col min="15881" max="15881" width="14.88671875" style="188" customWidth="1"/>
    <col min="15882" max="15882" width="2.109375" style="188" customWidth="1"/>
    <col min="15883" max="15883" width="14.88671875" style="188" customWidth="1"/>
    <col min="15884" max="15885" width="3.88671875" style="188" customWidth="1"/>
    <col min="15886" max="15886" width="12.44140625" style="188" customWidth="1"/>
    <col min="15887" max="15887" width="2.109375" style="188" customWidth="1"/>
    <col min="15888" max="15888" width="12.5546875" style="188" customWidth="1"/>
    <col min="15889" max="15889" width="2.109375" style="188" customWidth="1"/>
    <col min="15890" max="15890" width="12.88671875" style="188" customWidth="1"/>
    <col min="15891" max="15891" width="2.109375" style="188" customWidth="1"/>
    <col min="15892" max="15892" width="12.88671875" style="188" customWidth="1"/>
    <col min="15893" max="15893" width="2" style="188" customWidth="1"/>
    <col min="15894" max="15894" width="11.88671875" style="188" customWidth="1"/>
    <col min="15895" max="15895" width="11.44140625" style="188" customWidth="1"/>
    <col min="15896" max="15896" width="1.88671875" style="188" customWidth="1"/>
    <col min="15897" max="15897" width="11.88671875" style="188" customWidth="1"/>
    <col min="15898" max="15898" width="2.109375" style="188" customWidth="1"/>
    <col min="15899" max="15899" width="11.44140625" style="188" customWidth="1"/>
    <col min="15900" max="15900" width="0.5546875" style="188" customWidth="1"/>
    <col min="15901" max="15901" width="2.109375" style="188" customWidth="1"/>
    <col min="15902" max="15902" width="10.5546875" style="188" customWidth="1"/>
    <col min="15903" max="15903" width="11.109375" style="188" customWidth="1"/>
    <col min="15904" max="15904" width="2.109375" style="188" customWidth="1"/>
    <col min="15905" max="15905" width="11.109375" style="188" customWidth="1"/>
    <col min="15906" max="15906" width="2.109375" style="188" customWidth="1"/>
    <col min="15907" max="15907" width="12.44140625" style="188" customWidth="1"/>
    <col min="15908" max="16126" width="8.88671875" style="188"/>
    <col min="16127" max="16127" width="51" style="188" customWidth="1"/>
    <col min="16128" max="16128" width="2.109375" style="188" customWidth="1"/>
    <col min="16129" max="16129" width="14.109375" style="188" customWidth="1"/>
    <col min="16130" max="16131" width="8.88671875" style="188" customWidth="1"/>
    <col min="16132" max="16132" width="2" style="188" customWidth="1"/>
    <col min="16133" max="16133" width="14.88671875" style="188" customWidth="1"/>
    <col min="16134" max="16134" width="2" style="188" customWidth="1"/>
    <col min="16135" max="16135" width="14.88671875" style="188" customWidth="1"/>
    <col min="16136" max="16136" width="2.109375" style="188" customWidth="1"/>
    <col min="16137" max="16137" width="14.88671875" style="188" customWidth="1"/>
    <col min="16138" max="16138" width="2.109375" style="188" customWidth="1"/>
    <col min="16139" max="16139" width="14.88671875" style="188" customWidth="1"/>
    <col min="16140" max="16141" width="3.88671875" style="188" customWidth="1"/>
    <col min="16142" max="16142" width="12.44140625" style="188" customWidth="1"/>
    <col min="16143" max="16143" width="2.109375" style="188" customWidth="1"/>
    <col min="16144" max="16144" width="12.5546875" style="188" customWidth="1"/>
    <col min="16145" max="16145" width="2.109375" style="188" customWidth="1"/>
    <col min="16146" max="16146" width="12.88671875" style="188" customWidth="1"/>
    <col min="16147" max="16147" width="2.109375" style="188" customWidth="1"/>
    <col min="16148" max="16148" width="12.88671875" style="188" customWidth="1"/>
    <col min="16149" max="16149" width="2" style="188" customWidth="1"/>
    <col min="16150" max="16150" width="11.88671875" style="188" customWidth="1"/>
    <col min="16151" max="16151" width="11.44140625" style="188" customWidth="1"/>
    <col min="16152" max="16152" width="1.88671875" style="188" customWidth="1"/>
    <col min="16153" max="16153" width="11.88671875" style="188" customWidth="1"/>
    <col min="16154" max="16154" width="2.109375" style="188" customWidth="1"/>
    <col min="16155" max="16155" width="11.44140625" style="188" customWidth="1"/>
    <col min="16156" max="16156" width="0.5546875" style="188" customWidth="1"/>
    <col min="16157" max="16157" width="2.109375" style="188" customWidth="1"/>
    <col min="16158" max="16158" width="10.5546875" style="188" customWidth="1"/>
    <col min="16159" max="16159" width="11.109375" style="188" customWidth="1"/>
    <col min="16160" max="16160" width="2.109375" style="188" customWidth="1"/>
    <col min="16161" max="16161" width="11.109375" style="188" customWidth="1"/>
    <col min="16162" max="16162" width="2.109375" style="188" customWidth="1"/>
    <col min="16163" max="16163" width="12.44140625" style="188" customWidth="1"/>
    <col min="16164" max="16384" width="8.88671875" style="188"/>
  </cols>
  <sheetData>
    <row r="1" spans="1:35">
      <c r="A1" s="369" t="s">
        <v>775</v>
      </c>
    </row>
    <row r="3" spans="1:35" ht="18">
      <c r="A3" s="270" t="s">
        <v>59</v>
      </c>
    </row>
    <row r="4" spans="1:35" ht="18">
      <c r="A4" s="270" t="s">
        <v>47</v>
      </c>
      <c r="B4" s="177"/>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5" ht="18">
      <c r="A5" s="270" t="s">
        <v>1053</v>
      </c>
      <c r="B5" s="180"/>
      <c r="C5" s="181"/>
      <c r="D5" s="181"/>
      <c r="E5" s="181"/>
      <c r="F5" s="181"/>
      <c r="G5" s="181"/>
      <c r="H5" s="181"/>
      <c r="I5" s="181"/>
      <c r="J5" s="181"/>
      <c r="K5" s="183" t="s">
        <v>490</v>
      </c>
      <c r="L5" s="181"/>
      <c r="M5" s="181"/>
      <c r="N5" s="181"/>
      <c r="O5" s="181"/>
      <c r="P5" s="181"/>
      <c r="Q5" s="181"/>
      <c r="R5" s="181"/>
      <c r="S5" s="181"/>
      <c r="T5" s="182"/>
      <c r="U5" s="181"/>
      <c r="V5" s="181"/>
      <c r="W5" s="181"/>
      <c r="X5" s="181"/>
      <c r="Y5" s="181"/>
      <c r="Z5" s="181"/>
      <c r="AA5" s="181"/>
      <c r="AB5" s="181"/>
      <c r="AC5" s="181"/>
      <c r="AD5" s="181"/>
      <c r="AE5" s="181"/>
      <c r="AF5" s="181"/>
      <c r="AG5" s="181"/>
      <c r="AH5" s="181"/>
      <c r="AI5" s="183"/>
    </row>
    <row r="6" spans="1:35" ht="18">
      <c r="A6" s="270" t="s">
        <v>555</v>
      </c>
      <c r="B6" s="180"/>
      <c r="C6" s="181"/>
      <c r="D6" s="181"/>
      <c r="E6" s="181"/>
      <c r="F6" s="181"/>
      <c r="G6" s="181"/>
      <c r="H6" s="181"/>
      <c r="I6" s="181"/>
      <c r="J6" s="181"/>
      <c r="K6" s="212" t="s">
        <v>491</v>
      </c>
      <c r="L6" s="181"/>
      <c r="M6" s="181"/>
      <c r="N6" s="181"/>
      <c r="O6" s="181"/>
      <c r="P6" s="181"/>
      <c r="Q6" s="181"/>
      <c r="R6" s="181"/>
      <c r="S6" s="181"/>
      <c r="T6" s="184"/>
      <c r="U6" s="181"/>
      <c r="V6" s="181"/>
      <c r="W6" s="181"/>
      <c r="X6" s="181"/>
      <c r="Y6" s="181"/>
      <c r="Z6" s="181"/>
      <c r="AA6" s="181"/>
      <c r="AB6" s="181"/>
      <c r="AC6" s="181"/>
      <c r="AD6" s="181"/>
      <c r="AE6" s="181"/>
      <c r="AF6" s="181"/>
      <c r="AG6" s="181"/>
      <c r="AH6" s="181"/>
      <c r="AI6" s="181"/>
    </row>
    <row r="7" spans="1:35" ht="18">
      <c r="A7" s="270" t="s">
        <v>1038</v>
      </c>
      <c r="B7" s="180"/>
      <c r="C7" s="181"/>
      <c r="D7" s="181"/>
      <c r="E7" s="181"/>
      <c r="F7" s="181"/>
      <c r="G7" s="181"/>
      <c r="H7" s="181"/>
      <c r="I7" s="181"/>
      <c r="J7" s="181"/>
      <c r="K7" s="212"/>
      <c r="L7" s="181"/>
      <c r="M7" s="181"/>
      <c r="N7" s="181"/>
      <c r="O7" s="181"/>
      <c r="P7" s="181"/>
      <c r="Q7" s="181"/>
      <c r="R7" s="181"/>
      <c r="S7" s="181"/>
      <c r="T7" s="184"/>
      <c r="U7" s="181"/>
      <c r="V7" s="181"/>
      <c r="W7" s="181"/>
      <c r="X7" s="181"/>
      <c r="Y7" s="181"/>
      <c r="Z7" s="181"/>
      <c r="AA7" s="181"/>
      <c r="AB7" s="181"/>
      <c r="AC7" s="181"/>
      <c r="AD7" s="181"/>
      <c r="AE7" s="181"/>
      <c r="AF7" s="181"/>
      <c r="AG7" s="181"/>
      <c r="AH7" s="181"/>
      <c r="AI7" s="181"/>
    </row>
    <row r="8" spans="1:35" ht="18">
      <c r="A8" s="271" t="s">
        <v>1314</v>
      </c>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row>
    <row r="9" spans="1:35" ht="15.75">
      <c r="A9" s="198" t="s">
        <v>1107</v>
      </c>
      <c r="B9" s="185"/>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row>
    <row r="10" spans="1:35">
      <c r="A10" s="187"/>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row>
    <row r="11" spans="1:35" ht="15.75">
      <c r="C11" s="829"/>
      <c r="D11" s="830"/>
      <c r="E11" s="830"/>
      <c r="F11" s="830"/>
      <c r="G11" s="830"/>
      <c r="H11" s="830"/>
      <c r="I11" s="830"/>
      <c r="J11" s="830"/>
      <c r="K11" s="830"/>
      <c r="L11" s="189"/>
      <c r="M11" s="190"/>
      <c r="N11" s="189"/>
      <c r="O11" s="189"/>
      <c r="P11" s="189"/>
      <c r="Q11" s="189"/>
      <c r="R11" s="189"/>
      <c r="S11" s="189"/>
      <c r="T11" s="189"/>
      <c r="U11" s="190"/>
      <c r="V11" s="189"/>
      <c r="W11" s="189"/>
      <c r="X11" s="189"/>
      <c r="Y11" s="189"/>
      <c r="Z11" s="189"/>
      <c r="AA11" s="189"/>
      <c r="AB11" s="189"/>
      <c r="AC11" s="190"/>
      <c r="AD11" s="189"/>
      <c r="AE11" s="191"/>
      <c r="AF11" s="189"/>
      <c r="AG11" s="189"/>
      <c r="AH11" s="189"/>
      <c r="AI11" s="189"/>
    </row>
    <row r="12" spans="1:35" ht="15.75">
      <c r="C12" s="190"/>
      <c r="D12" s="190"/>
      <c r="E12" s="190"/>
      <c r="F12" s="190"/>
      <c r="G12" s="190"/>
      <c r="H12" s="190"/>
      <c r="I12" s="190"/>
      <c r="J12" s="190"/>
      <c r="K12" s="190" t="s">
        <v>1372</v>
      </c>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row>
    <row r="13" spans="1:35" ht="15.75">
      <c r="C13" s="190"/>
      <c r="D13" s="190"/>
      <c r="E13" s="190"/>
      <c r="F13" s="190"/>
      <c r="G13" s="190"/>
      <c r="H13" s="190"/>
      <c r="I13" s="190"/>
      <c r="J13" s="190"/>
      <c r="K13" s="192" t="s">
        <v>523</v>
      </c>
      <c r="L13" s="192"/>
      <c r="M13" s="190"/>
      <c r="N13" s="190"/>
      <c r="O13" s="190"/>
      <c r="P13" s="190"/>
      <c r="Q13" s="190"/>
      <c r="R13" s="190"/>
      <c r="S13" s="190"/>
      <c r="T13" s="193"/>
      <c r="U13" s="190"/>
      <c r="V13" s="190"/>
      <c r="W13" s="190"/>
      <c r="X13" s="190"/>
      <c r="Y13" s="190"/>
      <c r="Z13" s="190"/>
      <c r="AA13" s="193"/>
      <c r="AB13" s="192"/>
      <c r="AC13" s="190"/>
      <c r="AD13" s="190"/>
      <c r="AE13" s="190"/>
      <c r="AF13" s="190"/>
      <c r="AG13" s="190"/>
      <c r="AH13" s="190"/>
      <c r="AI13" s="193"/>
    </row>
    <row r="14" spans="1:35" ht="15.75">
      <c r="C14" s="826" t="s">
        <v>492</v>
      </c>
      <c r="D14" s="826"/>
      <c r="E14" s="826"/>
      <c r="F14" s="826"/>
      <c r="G14" s="826"/>
      <c r="H14" s="190"/>
      <c r="I14" s="190"/>
      <c r="J14" s="190"/>
      <c r="K14" s="192" t="s">
        <v>493</v>
      </c>
      <c r="L14" s="192"/>
      <c r="M14" s="190"/>
      <c r="N14" s="194"/>
      <c r="O14" s="194"/>
      <c r="P14" s="195"/>
      <c r="Q14" s="190"/>
      <c r="R14" s="190"/>
      <c r="S14" s="190"/>
      <c r="T14" s="193"/>
      <c r="U14" s="190"/>
      <c r="V14" s="193"/>
      <c r="W14" s="192"/>
      <c r="X14" s="190"/>
      <c r="Y14" s="190"/>
      <c r="Z14" s="190"/>
      <c r="AA14" s="193"/>
      <c r="AB14" s="192"/>
      <c r="AC14" s="190"/>
      <c r="AD14" s="193"/>
      <c r="AE14" s="192"/>
      <c r="AF14" s="190"/>
      <c r="AG14" s="190"/>
      <c r="AH14" s="190"/>
      <c r="AI14" s="193"/>
    </row>
    <row r="15" spans="1:35" ht="15.75">
      <c r="C15" s="192" t="s">
        <v>494</v>
      </c>
      <c r="D15" s="192"/>
      <c r="E15" s="196" t="s">
        <v>495</v>
      </c>
      <c r="F15" s="192"/>
      <c r="G15" s="193" t="s">
        <v>496</v>
      </c>
      <c r="H15" s="190"/>
      <c r="I15" s="193" t="s">
        <v>497</v>
      </c>
      <c r="J15" s="190"/>
      <c r="K15" s="193" t="s">
        <v>515</v>
      </c>
      <c r="L15" s="192"/>
      <c r="M15" s="190"/>
      <c r="N15" s="192"/>
      <c r="O15" s="192"/>
      <c r="P15" s="192"/>
      <c r="Q15" s="190"/>
      <c r="R15" s="193"/>
      <c r="S15" s="190"/>
      <c r="T15" s="193"/>
      <c r="U15" s="190"/>
      <c r="V15" s="192"/>
      <c r="W15" s="192"/>
      <c r="X15" s="190"/>
      <c r="Y15" s="193"/>
      <c r="Z15" s="190"/>
      <c r="AA15" s="193"/>
      <c r="AB15" s="192"/>
      <c r="AC15" s="190"/>
      <c r="AD15" s="192"/>
      <c r="AE15" s="192"/>
      <c r="AF15" s="190"/>
      <c r="AG15" s="193"/>
      <c r="AH15" s="190"/>
      <c r="AI15" s="193"/>
    </row>
    <row r="16" spans="1:35">
      <c r="A16" s="185"/>
      <c r="B16" s="180"/>
      <c r="C16" s="197"/>
      <c r="D16" s="181"/>
      <c r="E16" s="181"/>
      <c r="F16" s="181"/>
      <c r="G16" s="197"/>
      <c r="H16" s="181"/>
      <c r="I16" s="197"/>
      <c r="J16" s="181"/>
      <c r="K16" s="197"/>
      <c r="L16" s="181"/>
      <c r="M16" s="181"/>
      <c r="O16" s="181"/>
      <c r="P16" s="181"/>
      <c r="Q16" s="181"/>
      <c r="R16" s="181"/>
      <c r="S16" s="181"/>
      <c r="T16" s="181"/>
      <c r="U16" s="181"/>
      <c r="V16" s="181"/>
      <c r="W16" s="181"/>
      <c r="X16" s="181"/>
      <c r="Y16" s="181"/>
      <c r="Z16" s="181"/>
      <c r="AA16" s="181"/>
      <c r="AB16" s="181"/>
      <c r="AC16" s="181"/>
      <c r="AD16" s="181"/>
      <c r="AE16" s="181"/>
      <c r="AF16" s="181"/>
      <c r="AG16" s="181"/>
      <c r="AH16" s="181"/>
      <c r="AI16" s="181"/>
    </row>
    <row r="17" spans="1:35" ht="15.75">
      <c r="A17" s="198" t="s">
        <v>0</v>
      </c>
    </row>
    <row r="18" spans="1:35">
      <c r="A18" s="199" t="s">
        <v>498</v>
      </c>
      <c r="B18" s="188" t="s">
        <v>22</v>
      </c>
      <c r="C18" s="241">
        <v>229000</v>
      </c>
      <c r="D18" s="241"/>
      <c r="E18" s="241">
        <v>229000</v>
      </c>
      <c r="F18" s="241"/>
      <c r="G18" s="241">
        <v>229000</v>
      </c>
      <c r="H18" s="241"/>
      <c r="I18" s="767">
        <f>ROUND('Exhibit A-4  State - Federal'!E19,-2)</f>
        <v>0</v>
      </c>
      <c r="J18" s="241"/>
      <c r="K18" s="241">
        <f t="shared" ref="K18:K20" si="0">SUM(I18)-SUM(G18)</f>
        <v>-229000</v>
      </c>
      <c r="N18" s="201"/>
      <c r="P18" s="201"/>
    </row>
    <row r="19" spans="1:35" ht="15.75">
      <c r="A19" s="199" t="s">
        <v>516</v>
      </c>
      <c r="B19" s="188" t="s">
        <v>22</v>
      </c>
      <c r="C19" s="566">
        <v>2987000</v>
      </c>
      <c r="D19" s="201"/>
      <c r="E19" s="201">
        <v>2987000</v>
      </c>
      <c r="F19" s="201"/>
      <c r="G19" s="201">
        <v>3237000</v>
      </c>
      <c r="H19" s="201"/>
      <c r="I19" s="566">
        <f>ROUND('Exhibit A-4  State - Federal'!E20,-2)</f>
        <v>2516100</v>
      </c>
      <c r="J19" s="201"/>
      <c r="K19" s="201">
        <f t="shared" si="0"/>
        <v>-720900</v>
      </c>
      <c r="M19" s="190"/>
      <c r="N19" s="201"/>
      <c r="P19" s="201"/>
      <c r="V19" s="209"/>
      <c r="W19" s="209"/>
      <c r="Y19" s="209"/>
      <c r="AA19" s="209"/>
      <c r="AB19" s="217"/>
    </row>
    <row r="20" spans="1:35" ht="15.75">
      <c r="A20" s="199" t="s">
        <v>499</v>
      </c>
      <c r="B20" s="188" t="s">
        <v>22</v>
      </c>
      <c r="C20" s="179">
        <v>41000</v>
      </c>
      <c r="D20" s="201"/>
      <c r="E20" s="201">
        <v>40000</v>
      </c>
      <c r="F20" s="201"/>
      <c r="G20" s="201">
        <v>40000</v>
      </c>
      <c r="H20" s="201"/>
      <c r="I20" s="566">
        <f>ROUND('Exhibit A-4  State - Federal'!E46,-2)</f>
        <v>12800</v>
      </c>
      <c r="J20" s="201"/>
      <c r="K20" s="201">
        <f t="shared" si="0"/>
        <v>-27200</v>
      </c>
      <c r="M20" s="190"/>
      <c r="N20" s="201"/>
      <c r="P20" s="201"/>
      <c r="V20" s="209"/>
      <c r="W20" s="209"/>
      <c r="Y20" s="209"/>
      <c r="AA20" s="209"/>
      <c r="AB20" s="217"/>
    </row>
    <row r="21" spans="1:35" ht="15.75">
      <c r="A21" s="205" t="s">
        <v>1021</v>
      </c>
      <c r="B21" s="188" t="s">
        <v>22</v>
      </c>
      <c r="C21" s="206">
        <f>ROUND(SUM(C18:C20),1)</f>
        <v>3257000</v>
      </c>
      <c r="D21" s="211"/>
      <c r="E21" s="279">
        <f>ROUND(SUM(E18:E20),1)</f>
        <v>3256000</v>
      </c>
      <c r="F21" s="211"/>
      <c r="G21" s="206">
        <f>ROUND(SUM(G18:G20),1)</f>
        <v>3506000</v>
      </c>
      <c r="H21" s="211"/>
      <c r="I21" s="206">
        <f>ROUND(SUM(I18:I20),1)</f>
        <v>2528900</v>
      </c>
      <c r="J21" s="211"/>
      <c r="K21" s="206">
        <f>ROUND(SUM(K18:K20),1)</f>
        <v>-977100</v>
      </c>
      <c r="L21" s="190"/>
      <c r="M21" s="190"/>
      <c r="N21" s="201"/>
      <c r="O21" s="190"/>
      <c r="P21" s="201"/>
      <c r="Q21" s="190"/>
      <c r="R21" s="190"/>
      <c r="S21" s="190"/>
      <c r="T21" s="190"/>
      <c r="U21" s="190"/>
      <c r="V21" s="190"/>
      <c r="W21" s="190"/>
      <c r="X21" s="190"/>
      <c r="Y21" s="190"/>
      <c r="Z21" s="190"/>
      <c r="AA21" s="190"/>
      <c r="AB21" s="190"/>
      <c r="AC21" s="190"/>
      <c r="AD21" s="190"/>
      <c r="AE21" s="190"/>
      <c r="AF21" s="190"/>
      <c r="AG21" s="190"/>
      <c r="AH21" s="190"/>
      <c r="AI21" s="190"/>
    </row>
    <row r="22" spans="1:35">
      <c r="C22" s="208"/>
      <c r="D22" s="201"/>
      <c r="E22" s="201"/>
      <c r="F22" s="201"/>
      <c r="G22" s="208"/>
      <c r="H22" s="201"/>
      <c r="I22" s="208"/>
      <c r="J22" s="201"/>
      <c r="K22" s="208"/>
      <c r="N22" s="201"/>
      <c r="P22" s="201"/>
    </row>
    <row r="23" spans="1:35" ht="15.75">
      <c r="A23" s="198" t="s">
        <v>6</v>
      </c>
      <c r="C23" s="201"/>
      <c r="D23" s="201"/>
      <c r="E23" s="201"/>
      <c r="F23" s="201"/>
      <c r="G23" s="201"/>
      <c r="H23" s="201"/>
      <c r="I23" s="201"/>
      <c r="J23" s="201"/>
      <c r="K23" s="201"/>
      <c r="N23" s="201"/>
      <c r="P23" s="201"/>
    </row>
    <row r="24" spans="1:35">
      <c r="A24" s="199" t="s">
        <v>517</v>
      </c>
      <c r="B24" s="188" t="s">
        <v>22</v>
      </c>
      <c r="C24" s="179">
        <v>837000</v>
      </c>
      <c r="D24" s="201"/>
      <c r="E24" s="201">
        <v>837000</v>
      </c>
      <c r="F24" s="201"/>
      <c r="G24" s="201">
        <v>998000</v>
      </c>
      <c r="H24" s="201"/>
      <c r="I24" s="203">
        <f>ROUND('Exhibit A-4  State - Federal'!E36,-2)</f>
        <v>795200</v>
      </c>
      <c r="J24" s="201"/>
      <c r="K24" s="201">
        <f>-(SUM(G24)-SUM(I24))</f>
        <v>-202800</v>
      </c>
      <c r="N24" s="201"/>
      <c r="O24" s="202"/>
      <c r="P24" s="201"/>
      <c r="R24" s="202"/>
      <c r="V24" s="209"/>
      <c r="W24" s="209"/>
      <c r="Y24" s="209"/>
      <c r="AA24" s="209"/>
      <c r="AB24" s="217"/>
    </row>
    <row r="25" spans="1:35" ht="15.75">
      <c r="A25" s="199" t="s">
        <v>510</v>
      </c>
      <c r="B25" s="188" t="s">
        <v>22</v>
      </c>
      <c r="C25" s="179">
        <v>2091000</v>
      </c>
      <c r="D25" s="201"/>
      <c r="E25" s="201">
        <v>2091000</v>
      </c>
      <c r="F25" s="201"/>
      <c r="G25" s="201">
        <v>2082000</v>
      </c>
      <c r="H25" s="201"/>
      <c r="I25" s="567">
        <f>ROUND('Exhibit A-4  State - Federal'!E37,-2)</f>
        <v>1426200</v>
      </c>
      <c r="J25" s="201"/>
      <c r="K25" s="201">
        <f>-(SUM(G25)-SUM(I25))</f>
        <v>-655800</v>
      </c>
      <c r="L25" s="217"/>
      <c r="M25" s="190"/>
      <c r="N25" s="201"/>
      <c r="O25" s="202"/>
      <c r="P25" s="201"/>
      <c r="R25" s="202"/>
      <c r="V25" s="209"/>
      <c r="W25" s="209"/>
      <c r="Y25" s="209"/>
      <c r="AA25" s="209"/>
      <c r="AB25" s="217"/>
    </row>
    <row r="26" spans="1:35" ht="15.75">
      <c r="A26" s="199" t="s">
        <v>502</v>
      </c>
      <c r="B26" s="188" t="s">
        <v>22</v>
      </c>
      <c r="C26" s="727">
        <v>0</v>
      </c>
      <c r="D26" s="201"/>
      <c r="E26" s="201">
        <v>0</v>
      </c>
      <c r="F26" s="201"/>
      <c r="G26" s="201">
        <v>0</v>
      </c>
      <c r="H26" s="201"/>
      <c r="I26" s="567">
        <f>-ROUND('Exhibit A-4  State - Federal'!E47,-2)</f>
        <v>200</v>
      </c>
      <c r="J26" s="201"/>
      <c r="K26" s="201">
        <f>-(SUM(G26)-SUM(I26))</f>
        <v>200</v>
      </c>
      <c r="L26" s="217"/>
      <c r="M26" s="190"/>
      <c r="N26" s="201"/>
      <c r="O26" s="202"/>
      <c r="P26" s="201"/>
      <c r="R26" s="202"/>
      <c r="V26" s="209"/>
      <c r="W26" s="209"/>
      <c r="Y26" s="209"/>
      <c r="AA26" s="209"/>
      <c r="AB26" s="217"/>
    </row>
    <row r="27" spans="1:35" ht="15.75">
      <c r="A27" s="205" t="s">
        <v>1013</v>
      </c>
      <c r="B27" s="188" t="s">
        <v>22</v>
      </c>
      <c r="C27" s="207">
        <f>ROUND(SUM(C24:C26),1)</f>
        <v>2928000</v>
      </c>
      <c r="D27" s="211"/>
      <c r="E27" s="207">
        <f>ROUND(SUM(E24:E26),1)</f>
        <v>2928000</v>
      </c>
      <c r="F27" s="211"/>
      <c r="G27" s="207">
        <f>ROUND(SUM(G24:G26),1)</f>
        <v>3080000</v>
      </c>
      <c r="H27" s="211"/>
      <c r="I27" s="207">
        <f>ROUND(SUM(I24:I26),1)</f>
        <v>2221600</v>
      </c>
      <c r="J27" s="211"/>
      <c r="K27" s="207">
        <f>ROUND(SUM(K24:K26),1)</f>
        <v>-858400</v>
      </c>
      <c r="L27" s="190"/>
      <c r="M27" s="190"/>
      <c r="N27" s="201"/>
      <c r="O27" s="190"/>
      <c r="P27" s="201"/>
      <c r="Q27" s="190"/>
      <c r="R27" s="190"/>
      <c r="S27" s="190"/>
      <c r="T27" s="190"/>
      <c r="U27" s="190"/>
      <c r="V27" s="190"/>
      <c r="W27" s="190"/>
      <c r="X27" s="190"/>
      <c r="Y27" s="190"/>
      <c r="Z27" s="190"/>
      <c r="AA27" s="190"/>
      <c r="AB27" s="190"/>
      <c r="AC27" s="190"/>
      <c r="AD27" s="190"/>
      <c r="AE27" s="190"/>
      <c r="AF27" s="190"/>
      <c r="AG27" s="190"/>
      <c r="AH27" s="190"/>
      <c r="AI27" s="190"/>
    </row>
    <row r="28" spans="1:35">
      <c r="C28" s="201"/>
      <c r="D28" s="201"/>
      <c r="E28" s="201"/>
      <c r="F28" s="201"/>
      <c r="G28" s="201"/>
      <c r="H28" s="201"/>
      <c r="I28" s="201"/>
      <c r="J28" s="201"/>
      <c r="K28" s="201"/>
      <c r="N28" s="201"/>
      <c r="P28" s="201"/>
    </row>
    <row r="29" spans="1:35" ht="15.75">
      <c r="A29" s="198" t="s">
        <v>109</v>
      </c>
      <c r="C29" s="201"/>
      <c r="D29" s="201"/>
      <c r="E29" s="201"/>
      <c r="F29" s="201"/>
      <c r="G29" s="201"/>
      <c r="H29" s="201"/>
      <c r="I29" s="201"/>
      <c r="J29" s="201"/>
      <c r="K29" s="201"/>
      <c r="N29" s="201"/>
      <c r="P29" s="201"/>
    </row>
    <row r="30" spans="1:35" ht="15.75">
      <c r="A30" s="205" t="s">
        <v>1020</v>
      </c>
      <c r="B30" s="188" t="s">
        <v>22</v>
      </c>
      <c r="C30" s="221">
        <f>ROUND(SUM(C21)-SUM(C27),1)</f>
        <v>329000</v>
      </c>
      <c r="D30" s="211"/>
      <c r="E30" s="221">
        <f>ROUND(SUM(E21)-SUM(E27),1)</f>
        <v>328000</v>
      </c>
      <c r="F30" s="211"/>
      <c r="G30" s="221">
        <f>ROUND(SUM(G21)-SUM(G27),1)</f>
        <v>426000</v>
      </c>
      <c r="H30" s="211"/>
      <c r="I30" s="221">
        <f>ROUND(SUM(I21)-SUM(I27),1)</f>
        <v>307300</v>
      </c>
      <c r="J30" s="211"/>
      <c r="K30" s="221">
        <f>ROUND(SUM(K21)-SUM(K27),1)</f>
        <v>-118700</v>
      </c>
      <c r="L30" s="190"/>
      <c r="M30" s="190"/>
      <c r="N30" s="201"/>
      <c r="O30" s="190"/>
      <c r="P30" s="201"/>
      <c r="Q30" s="190"/>
      <c r="R30" s="190"/>
      <c r="S30" s="190"/>
      <c r="T30" s="190"/>
      <c r="U30" s="190"/>
      <c r="V30" s="190"/>
      <c r="W30" s="190"/>
      <c r="X30" s="190"/>
      <c r="Y30" s="190"/>
      <c r="Z30" s="190"/>
      <c r="AA30" s="190"/>
      <c r="AB30" s="190"/>
      <c r="AC30" s="190"/>
      <c r="AD30" s="190"/>
      <c r="AE30" s="190"/>
      <c r="AF30" s="190"/>
      <c r="AG30" s="190"/>
      <c r="AH30" s="190"/>
      <c r="AI30" s="190"/>
    </row>
    <row r="31" spans="1:35">
      <c r="C31" s="201"/>
      <c r="D31" s="201"/>
      <c r="E31" s="201"/>
      <c r="F31" s="201"/>
      <c r="G31" s="201"/>
      <c r="H31" s="201"/>
      <c r="I31" s="201"/>
      <c r="J31" s="201"/>
      <c r="K31" s="201"/>
      <c r="N31" s="201"/>
      <c r="P31" s="201"/>
    </row>
    <row r="32" spans="1:35" ht="15.75">
      <c r="A32" s="198" t="s">
        <v>17</v>
      </c>
      <c r="C32" s="201"/>
      <c r="D32" s="201"/>
      <c r="E32" s="201"/>
      <c r="F32" s="201"/>
      <c r="G32" s="201"/>
      <c r="H32" s="201"/>
      <c r="I32" s="201"/>
      <c r="J32" s="201"/>
      <c r="K32" s="201"/>
      <c r="N32" s="201"/>
      <c r="P32" s="201"/>
    </row>
    <row r="33" spans="1:35">
      <c r="A33" s="199" t="s">
        <v>519</v>
      </c>
      <c r="B33" s="188" t="s">
        <v>22</v>
      </c>
      <c r="C33" s="704">
        <v>0</v>
      </c>
      <c r="D33" s="201"/>
      <c r="E33" s="201">
        <v>0</v>
      </c>
      <c r="F33" s="201"/>
      <c r="G33" s="201">
        <v>0</v>
      </c>
      <c r="H33" s="201"/>
      <c r="I33" s="567">
        <v>0</v>
      </c>
      <c r="J33" s="201"/>
      <c r="K33" s="201">
        <f>SUM(I33)-SUM(G33)</f>
        <v>0</v>
      </c>
      <c r="L33" s="217"/>
      <c r="N33" s="201"/>
      <c r="O33" s="209"/>
      <c r="P33" s="201"/>
      <c r="R33" s="209"/>
      <c r="T33" s="209"/>
      <c r="V33" s="209"/>
      <c r="W33" s="209"/>
      <c r="Y33" s="209"/>
      <c r="AA33" s="209"/>
      <c r="AB33" s="217"/>
      <c r="AD33" s="202"/>
      <c r="AE33" s="202"/>
      <c r="AG33" s="202"/>
    </row>
    <row r="34" spans="1:35" ht="15.75">
      <c r="A34" s="198" t="s">
        <v>520</v>
      </c>
      <c r="C34" s="208"/>
      <c r="D34" s="201"/>
      <c r="E34" s="208"/>
      <c r="F34" s="201"/>
      <c r="G34" s="208"/>
      <c r="H34" s="201"/>
      <c r="I34" s="208"/>
      <c r="J34" s="201"/>
      <c r="K34" s="208"/>
      <c r="N34" s="201"/>
      <c r="P34" s="201"/>
    </row>
    <row r="35" spans="1:35" ht="15.75">
      <c r="A35" s="205" t="s">
        <v>1019</v>
      </c>
      <c r="B35" s="188" t="s">
        <v>22</v>
      </c>
      <c r="C35" s="221">
        <f>ROUND(SUM(C32:C33),1)</f>
        <v>0</v>
      </c>
      <c r="D35" s="211"/>
      <c r="E35" s="221">
        <f>ROUND(SUM(E32:E33),1)</f>
        <v>0</v>
      </c>
      <c r="F35" s="211"/>
      <c r="G35" s="221">
        <f>ROUND(SUM(G32:G33),1)</f>
        <v>0</v>
      </c>
      <c r="H35" s="211"/>
      <c r="I35" s="221">
        <f>ROUND(SUM(I32:I33),1)</f>
        <v>0</v>
      </c>
      <c r="J35" s="211"/>
      <c r="K35" s="221">
        <f>ROUND(SUM(K32:K33),1)</f>
        <v>0</v>
      </c>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row>
    <row r="36" spans="1:35" ht="15.75">
      <c r="A36" s="205"/>
      <c r="C36" s="211"/>
      <c r="D36" s="211"/>
      <c r="E36" s="211"/>
      <c r="F36" s="211"/>
      <c r="G36" s="211"/>
      <c r="H36" s="211"/>
      <c r="I36" s="211"/>
      <c r="J36" s="211"/>
      <c r="K36" s="211"/>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row>
    <row r="37" spans="1:35" ht="15.75">
      <c r="A37" s="198" t="s">
        <v>1066</v>
      </c>
      <c r="C37" s="201"/>
      <c r="D37" s="201"/>
      <c r="E37" s="201"/>
      <c r="F37" s="201"/>
      <c r="G37" s="201"/>
      <c r="H37" s="201"/>
      <c r="I37" s="201"/>
      <c r="J37" s="201"/>
      <c r="K37" s="201"/>
    </row>
    <row r="38" spans="1:35" ht="15.75">
      <c r="A38" s="198" t="s">
        <v>1067</v>
      </c>
      <c r="C38" s="201"/>
      <c r="D38" s="201"/>
      <c r="E38" s="201"/>
      <c r="F38" s="201"/>
      <c r="G38" s="201"/>
      <c r="H38" s="201"/>
      <c r="I38" s="201"/>
      <c r="J38" s="201"/>
      <c r="K38" s="201"/>
    </row>
    <row r="39" spans="1:35" ht="15.75">
      <c r="A39" s="205" t="s">
        <v>1018</v>
      </c>
      <c r="B39" s="210" t="s">
        <v>22</v>
      </c>
      <c r="C39" s="211">
        <f>ROUND(SUM(C30)+SUM(C35),1)</f>
        <v>329000</v>
      </c>
      <c r="D39" s="223"/>
      <c r="E39" s="211">
        <f>ROUND(SUM(E30)+SUM(E35),1)</f>
        <v>328000</v>
      </c>
      <c r="F39" s="223"/>
      <c r="G39" s="211">
        <f>ROUND(SUM(G30)+SUM(G35),1)</f>
        <v>426000</v>
      </c>
      <c r="H39" s="223"/>
      <c r="I39" s="211">
        <f>ROUND(SUM(I30)+SUM(I35),1)</f>
        <v>307300</v>
      </c>
      <c r="J39" s="223"/>
      <c r="K39" s="211">
        <f>ROUND(SUM(K30)+SUM(K35),1)</f>
        <v>-118700</v>
      </c>
      <c r="L39" s="190"/>
      <c r="M39" s="212"/>
      <c r="N39" s="190"/>
      <c r="O39" s="212"/>
      <c r="P39" s="190"/>
      <c r="Q39" s="212"/>
      <c r="R39" s="190"/>
      <c r="S39" s="212"/>
      <c r="T39" s="190"/>
      <c r="U39" s="212"/>
      <c r="V39" s="190"/>
      <c r="W39" s="190"/>
      <c r="X39" s="212"/>
      <c r="Y39" s="190"/>
      <c r="Z39" s="212"/>
      <c r="AA39" s="190"/>
      <c r="AB39" s="190"/>
      <c r="AC39" s="212"/>
      <c r="AD39" s="190"/>
      <c r="AE39" s="190"/>
      <c r="AF39" s="212"/>
      <c r="AG39" s="190"/>
      <c r="AH39" s="212"/>
      <c r="AI39" s="190"/>
    </row>
    <row r="40" spans="1:35" ht="15.75">
      <c r="C40" s="201"/>
      <c r="D40" s="201"/>
      <c r="E40" s="201"/>
      <c r="F40" s="201"/>
      <c r="G40" s="201"/>
      <c r="H40" s="201"/>
      <c r="I40" s="201"/>
      <c r="J40" s="201"/>
      <c r="K40" s="201"/>
      <c r="L40" s="190"/>
    </row>
    <row r="41" spans="1:35" ht="15.75">
      <c r="A41" s="205" t="s">
        <v>966</v>
      </c>
      <c r="B41" s="213" t="s">
        <v>22</v>
      </c>
      <c r="C41" s="211">
        <v>-787000</v>
      </c>
      <c r="D41" s="201"/>
      <c r="E41" s="211">
        <v>-787000</v>
      </c>
      <c r="F41" s="201"/>
      <c r="G41" s="211">
        <v>-787000</v>
      </c>
      <c r="H41" s="201"/>
      <c r="I41" s="211">
        <f>ROUND('Exhibit A-4  State - Federal'!E54,-2)</f>
        <v>-787100</v>
      </c>
      <c r="J41" s="201"/>
      <c r="K41" s="211">
        <f>SUM(I41)-SUM(G41)</f>
        <v>-100</v>
      </c>
      <c r="L41" s="190"/>
      <c r="M41" s="213"/>
      <c r="N41" s="190"/>
      <c r="P41" s="190"/>
      <c r="R41" s="190"/>
      <c r="T41" s="190"/>
    </row>
    <row r="42" spans="1:35" ht="16.5" thickBot="1">
      <c r="A42" s="205" t="s">
        <v>967</v>
      </c>
      <c r="B42" s="213" t="s">
        <v>22</v>
      </c>
      <c r="C42" s="242">
        <f>ROUND(SUM(C39:C41),1)</f>
        <v>-458000</v>
      </c>
      <c r="D42" s="223"/>
      <c r="E42" s="242">
        <f>ROUND(SUM(E39:E41),1)</f>
        <v>-459000</v>
      </c>
      <c r="F42" s="223"/>
      <c r="G42" s="242">
        <f>ROUND(SUM(G39:G41),1)</f>
        <v>-361000</v>
      </c>
      <c r="H42" s="223"/>
      <c r="I42" s="242">
        <f>ROUND(SUM(I39:I41),1)</f>
        <v>-479800</v>
      </c>
      <c r="J42" s="223"/>
      <c r="K42" s="242">
        <f>ROUND(SUM(K39:K41),1)</f>
        <v>-118800</v>
      </c>
      <c r="L42" s="190"/>
      <c r="M42" s="214"/>
      <c r="N42" s="190"/>
      <c r="O42" s="212"/>
      <c r="P42" s="190"/>
      <c r="Q42" s="212"/>
      <c r="R42" s="190"/>
      <c r="S42" s="212"/>
      <c r="T42" s="190"/>
    </row>
    <row r="43" spans="1:35" ht="15.75" thickTop="1">
      <c r="A43" s="185"/>
      <c r="B43" s="213"/>
      <c r="C43" s="215"/>
    </row>
    <row r="44" spans="1:35">
      <c r="A44" s="564"/>
      <c r="B44" s="213"/>
      <c r="C44" s="213"/>
    </row>
    <row r="45" spans="1:35" ht="11.25" customHeight="1">
      <c r="A45" s="185"/>
      <c r="B45" s="213"/>
      <c r="C45" s="213"/>
    </row>
    <row r="46" spans="1:35" ht="15.75">
      <c r="A46" s="406"/>
    </row>
    <row r="47" spans="1:35" ht="15.75">
      <c r="A47" s="406"/>
    </row>
  </sheetData>
  <mergeCells count="2">
    <mergeCell ref="C11:K11"/>
    <mergeCell ref="C14:G14"/>
  </mergeCells>
  <pageMargins left="1" right="0.46" top="0.65" bottom="0.25" header="0.5" footer="0.25"/>
  <pageSetup scale="71" orientation="landscape" r:id="rId1"/>
  <headerFooter scaleWithDoc="0">
    <oddFooter>&amp;R&amp;8 19</oddFooter>
  </headerFooter>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P190"/>
  <sheetViews>
    <sheetView showGridLines="0" zoomScaleNormal="120" workbookViewId="0"/>
  </sheetViews>
  <sheetFormatPr defaultColWidth="8.88671875" defaultRowHeight="12.75"/>
  <cols>
    <col min="1" max="1" width="2.109375" style="670" customWidth="1"/>
    <col min="2" max="7" width="6.109375" style="670" customWidth="1"/>
    <col min="8" max="8" width="6.88671875" style="670" customWidth="1"/>
    <col min="9" max="9" width="6.109375" style="670" customWidth="1"/>
    <col min="10" max="10" width="4.5546875" style="670" customWidth="1"/>
    <col min="11" max="17" width="6.109375" style="670" customWidth="1"/>
    <col min="18" max="18" width="6.88671875" style="670" customWidth="1"/>
    <col min="19" max="20" width="2.109375" style="670" customWidth="1"/>
    <col min="21" max="21" width="6.109375" style="670" customWidth="1"/>
    <col min="22" max="26" width="8.88671875" style="670"/>
    <col min="27" max="27" width="6.88671875" style="670" customWidth="1"/>
    <col min="28" max="28" width="8.88671875" style="670"/>
    <col min="29" max="29" width="4.5546875" style="670" customWidth="1"/>
    <col min="30" max="36" width="8.88671875" style="670"/>
    <col min="37" max="37" width="6.88671875" style="670" customWidth="1"/>
    <col min="38" max="39" width="2.109375" style="670" customWidth="1"/>
    <col min="40" max="45" width="8.88671875" style="670"/>
    <col min="46" max="46" width="6.88671875" style="670" customWidth="1"/>
    <col min="47" max="47" width="8.88671875" style="670"/>
    <col min="48" max="48" width="4.5546875" style="670" customWidth="1"/>
    <col min="49" max="55" width="8.88671875" style="670"/>
    <col min="56" max="56" width="6.88671875" style="670" customWidth="1"/>
    <col min="57" max="58" width="2.109375" style="670" customWidth="1"/>
    <col min="59" max="64" width="8.88671875" style="670"/>
    <col min="65" max="65" width="6.88671875" style="670" customWidth="1"/>
    <col min="66" max="66" width="8.88671875" style="670"/>
    <col min="67" max="67" width="4.5546875" style="670" customWidth="1"/>
    <col min="68" max="73" width="8.88671875" style="670"/>
    <col min="74" max="74" width="12.44140625" style="670" bestFit="1" customWidth="1"/>
    <col min="75" max="75" width="6.88671875" style="670" customWidth="1"/>
    <col min="76" max="77" width="2.109375" style="670" customWidth="1"/>
    <col min="78" max="83" width="8.88671875" style="670"/>
    <col min="84" max="84" width="7.44140625" style="670" customWidth="1"/>
    <col min="85" max="85" width="7" style="670" bestFit="1" customWidth="1"/>
    <col min="86" max="86" width="4.5546875" style="670" customWidth="1"/>
    <col min="87" max="91" width="8.88671875" style="670"/>
    <col min="92" max="92" width="6.109375" style="670" customWidth="1"/>
    <col min="93" max="93" width="13.109375" style="670" customWidth="1"/>
    <col min="94" max="94" width="6.88671875" style="670" customWidth="1"/>
    <col min="95" max="16384" width="8.88671875" style="670"/>
  </cols>
  <sheetData>
    <row r="1" spans="1:94" ht="15">
      <c r="A1" s="668" t="s">
        <v>1329</v>
      </c>
      <c r="B1" s="669"/>
      <c r="C1" s="669"/>
      <c r="D1" s="669"/>
      <c r="E1" s="669"/>
      <c r="F1" s="669"/>
      <c r="G1" s="669"/>
      <c r="H1" s="669"/>
      <c r="I1" s="669"/>
      <c r="J1" s="669"/>
      <c r="K1" s="669"/>
      <c r="L1" s="669"/>
      <c r="M1" s="669"/>
      <c r="N1" s="669"/>
      <c r="O1" s="669"/>
      <c r="P1" s="669"/>
      <c r="Q1" s="669"/>
      <c r="R1" s="669"/>
      <c r="S1" s="669"/>
    </row>
    <row r="2" spans="1:94" s="672" customFormat="1">
      <c r="A2" s="671"/>
      <c r="B2" s="671"/>
      <c r="C2" s="671"/>
      <c r="D2" s="671"/>
      <c r="E2" s="671"/>
      <c r="F2" s="671"/>
      <c r="G2" s="671"/>
      <c r="H2" s="671"/>
      <c r="I2" s="671"/>
      <c r="J2" s="671"/>
      <c r="K2" s="671"/>
      <c r="L2" s="671"/>
      <c r="M2" s="671"/>
      <c r="N2" s="671"/>
      <c r="O2" s="671"/>
      <c r="P2" s="671"/>
      <c r="Q2" s="671"/>
      <c r="T2" s="670"/>
      <c r="U2" s="670"/>
      <c r="V2" s="670"/>
      <c r="W2" s="670"/>
      <c r="X2" s="670"/>
      <c r="Y2" s="670"/>
      <c r="Z2" s="670"/>
      <c r="AA2" s="670"/>
      <c r="AB2" s="670"/>
      <c r="AC2" s="670"/>
      <c r="AD2" s="670"/>
      <c r="AE2" s="670"/>
      <c r="AF2" s="670"/>
      <c r="AG2" s="670"/>
      <c r="AH2" s="670"/>
      <c r="AI2" s="670"/>
      <c r="AJ2" s="670"/>
      <c r="AK2" s="670"/>
      <c r="AL2" s="670"/>
      <c r="BG2" s="670"/>
      <c r="BH2" s="670"/>
      <c r="BI2" s="670"/>
      <c r="BJ2" s="670"/>
      <c r="BK2" s="670"/>
      <c r="BL2" s="670"/>
      <c r="BM2" s="670"/>
      <c r="BN2" s="670"/>
      <c r="BO2" s="670"/>
      <c r="BP2" s="670"/>
      <c r="BQ2" s="670"/>
      <c r="BR2" s="670"/>
      <c r="BS2" s="670"/>
      <c r="BT2" s="670"/>
      <c r="BU2" s="670"/>
      <c r="BV2" s="670"/>
      <c r="BW2" s="670"/>
      <c r="BY2" s="670"/>
      <c r="BZ2" s="670"/>
      <c r="CA2" s="670"/>
      <c r="CB2" s="670"/>
      <c r="CC2" s="670"/>
      <c r="CD2" s="670"/>
      <c r="CE2" s="670"/>
      <c r="CF2" s="670"/>
      <c r="CG2" s="670"/>
      <c r="CH2" s="670"/>
      <c r="CI2" s="670"/>
      <c r="CJ2" s="670"/>
      <c r="CK2" s="670"/>
      <c r="CL2" s="670"/>
      <c r="CM2" s="670"/>
      <c r="CN2" s="670"/>
      <c r="CO2" s="670"/>
      <c r="CP2" s="670"/>
    </row>
    <row r="3" spans="1:94" s="672" customFormat="1">
      <c r="K3" s="672" t="s">
        <v>1086</v>
      </c>
      <c r="T3" s="670"/>
      <c r="U3" s="670"/>
      <c r="V3" s="670"/>
      <c r="W3" s="670"/>
      <c r="X3" s="670"/>
      <c r="Y3" s="670"/>
      <c r="Z3" s="670"/>
      <c r="AA3" s="670"/>
      <c r="AB3" s="670"/>
      <c r="AC3" s="670"/>
      <c r="AD3" s="670"/>
      <c r="AE3" s="670"/>
      <c r="AF3" s="670"/>
      <c r="AG3" s="670"/>
      <c r="AH3" s="670"/>
      <c r="AI3" s="670"/>
      <c r="AJ3" s="670"/>
      <c r="AK3" s="670"/>
      <c r="AQ3" s="672" t="s">
        <v>22</v>
      </c>
      <c r="BG3" s="670"/>
      <c r="BH3" s="670"/>
      <c r="BI3" s="670"/>
      <c r="BJ3" s="670"/>
      <c r="BK3" s="670"/>
      <c r="BL3" s="670"/>
      <c r="BM3" s="670"/>
      <c r="BN3" s="670"/>
      <c r="BO3" s="670"/>
      <c r="BP3" s="670"/>
      <c r="BQ3" s="670"/>
      <c r="BR3" s="670"/>
      <c r="BS3" s="670"/>
      <c r="BT3" s="670"/>
      <c r="BU3" s="670"/>
      <c r="BV3" s="670"/>
      <c r="BW3" s="670"/>
      <c r="BY3" s="670"/>
      <c r="BZ3" s="670"/>
      <c r="CA3" s="670" t="s">
        <v>22</v>
      </c>
      <c r="CB3" s="670"/>
      <c r="CC3" s="670"/>
      <c r="CD3" s="670"/>
      <c r="CE3" s="670"/>
      <c r="CF3" s="670"/>
      <c r="CG3" s="670"/>
      <c r="CH3" s="670"/>
      <c r="CI3" s="670"/>
      <c r="CJ3" s="670"/>
      <c r="CK3" s="670"/>
      <c r="CL3" s="670"/>
      <c r="CM3" s="670"/>
      <c r="CN3" s="670"/>
      <c r="CO3" s="670"/>
      <c r="CP3" s="670"/>
    </row>
    <row r="4" spans="1:94" s="672" customFormat="1">
      <c r="B4" s="673" t="s">
        <v>1099</v>
      </c>
      <c r="T4" s="670"/>
      <c r="U4" s="673" t="s">
        <v>1101</v>
      </c>
      <c r="AD4" s="673" t="s">
        <v>1102</v>
      </c>
      <c r="AS4" s="674"/>
      <c r="AT4" s="674"/>
      <c r="AU4" s="674"/>
      <c r="BH4" s="670"/>
      <c r="BI4" s="670"/>
      <c r="BJ4" s="670"/>
      <c r="BK4" s="670"/>
      <c r="BL4" s="670"/>
      <c r="BM4" s="670"/>
      <c r="BN4" s="670"/>
      <c r="BO4" s="670"/>
      <c r="BP4" s="670"/>
      <c r="BQ4" s="670"/>
      <c r="BR4" s="670"/>
      <c r="BS4" s="670"/>
      <c r="BT4" s="670"/>
      <c r="BU4" s="670"/>
      <c r="BV4" s="670"/>
      <c r="BW4" s="670"/>
      <c r="BY4" s="670"/>
      <c r="CH4" s="670"/>
    </row>
    <row r="5" spans="1:94" s="672" customFormat="1" ht="15.6" customHeight="1">
      <c r="T5" s="670"/>
      <c r="AN5" s="834" t="s">
        <v>930</v>
      </c>
      <c r="AO5" s="835"/>
      <c r="AP5" s="835"/>
      <c r="AQ5" s="835"/>
      <c r="AR5" s="836"/>
      <c r="AS5" s="831">
        <v>2.6</v>
      </c>
      <c r="AT5" s="832"/>
      <c r="AU5" s="833"/>
      <c r="AW5" s="857" t="s">
        <v>1374</v>
      </c>
      <c r="AX5" s="858"/>
      <c r="AY5" s="858"/>
      <c r="AZ5" s="858"/>
      <c r="BA5" s="859"/>
      <c r="BB5" s="849">
        <v>8.1999999999999993</v>
      </c>
      <c r="BC5" s="850"/>
      <c r="BD5" s="851"/>
      <c r="BG5" s="675" t="s">
        <v>942</v>
      </c>
      <c r="BH5" s="670"/>
      <c r="BI5" s="670"/>
      <c r="BJ5" s="670"/>
      <c r="BK5" s="670"/>
      <c r="BL5" s="670"/>
      <c r="BM5" s="670"/>
      <c r="BN5" s="670"/>
      <c r="BO5" s="670"/>
      <c r="BP5" s="889" t="s">
        <v>893</v>
      </c>
      <c r="BQ5" s="890"/>
      <c r="BR5" s="890"/>
      <c r="BS5" s="891"/>
      <c r="BT5" s="898" t="s">
        <v>1315</v>
      </c>
      <c r="BU5" s="899"/>
      <c r="BV5" s="910" t="s">
        <v>894</v>
      </c>
      <c r="BW5" s="911"/>
      <c r="BY5" s="670"/>
      <c r="CI5" s="676" t="s">
        <v>1131</v>
      </c>
    </row>
    <row r="6" spans="1:94" s="672" customFormat="1" ht="15" customHeight="1">
      <c r="T6" s="670"/>
      <c r="AN6" s="866" t="s">
        <v>1074</v>
      </c>
      <c r="AO6" s="867"/>
      <c r="AP6" s="867"/>
      <c r="AQ6" s="867"/>
      <c r="AR6" s="868"/>
      <c r="AS6" s="925">
        <v>1</v>
      </c>
      <c r="AT6" s="926"/>
      <c r="AU6" s="927"/>
      <c r="AW6" s="857" t="s">
        <v>1231</v>
      </c>
      <c r="AX6" s="858"/>
      <c r="AY6" s="858"/>
      <c r="AZ6" s="858"/>
      <c r="BA6" s="859"/>
      <c r="BB6" s="849">
        <v>3</v>
      </c>
      <c r="BC6" s="850"/>
      <c r="BD6" s="851"/>
      <c r="BG6" s="670"/>
      <c r="BH6" s="670"/>
      <c r="BI6" s="670"/>
      <c r="BJ6" s="670"/>
      <c r="BK6" s="670"/>
      <c r="BL6" s="670"/>
      <c r="BM6" s="670"/>
      <c r="BN6" s="670"/>
      <c r="BO6" s="670"/>
      <c r="BP6" s="892"/>
      <c r="BQ6" s="893"/>
      <c r="BR6" s="893"/>
      <c r="BS6" s="894"/>
      <c r="BT6" s="900"/>
      <c r="BU6" s="901"/>
      <c r="BV6" s="912"/>
      <c r="BW6" s="913"/>
      <c r="BX6" s="674"/>
      <c r="BY6" s="670"/>
    </row>
    <row r="7" spans="1:94" s="672" customFormat="1">
      <c r="T7" s="670"/>
      <c r="AN7" s="834" t="s">
        <v>934</v>
      </c>
      <c r="AO7" s="835"/>
      <c r="AP7" s="835"/>
      <c r="AQ7" s="835"/>
      <c r="AR7" s="836"/>
      <c r="AS7" s="831">
        <v>8.5</v>
      </c>
      <c r="AT7" s="832"/>
      <c r="AU7" s="833"/>
      <c r="AW7" s="857" t="s">
        <v>1232</v>
      </c>
      <c r="AX7" s="858"/>
      <c r="AY7" s="858"/>
      <c r="AZ7" s="858"/>
      <c r="BA7" s="859"/>
      <c r="BB7" s="849">
        <v>4</v>
      </c>
      <c r="BC7" s="850"/>
      <c r="BD7" s="851"/>
      <c r="BG7" s="670"/>
      <c r="BH7" s="670"/>
      <c r="BI7" s="670"/>
      <c r="BJ7" s="670"/>
      <c r="BK7" s="670"/>
      <c r="BL7" s="670"/>
      <c r="BM7" s="670"/>
      <c r="BN7" s="670"/>
      <c r="BO7" s="670"/>
      <c r="BP7" s="895"/>
      <c r="BQ7" s="896"/>
      <c r="BR7" s="896"/>
      <c r="BS7" s="897"/>
      <c r="BT7" s="902"/>
      <c r="BU7" s="903"/>
      <c r="BV7" s="914"/>
      <c r="BW7" s="915"/>
      <c r="BX7" s="674"/>
      <c r="BY7" s="670"/>
    </row>
    <row r="8" spans="1:94" s="672" customFormat="1">
      <c r="AC8" s="670"/>
      <c r="AD8" s="670"/>
      <c r="AE8" s="670"/>
      <c r="AF8" s="670"/>
      <c r="AG8" s="670"/>
      <c r="AH8" s="670"/>
      <c r="AI8" s="670"/>
      <c r="AJ8" s="670"/>
      <c r="AK8" s="670"/>
      <c r="AN8" s="877" t="s">
        <v>938</v>
      </c>
      <c r="AO8" s="878"/>
      <c r="AP8" s="878"/>
      <c r="AQ8" s="878"/>
      <c r="AR8" s="879"/>
      <c r="AS8" s="754" t="s">
        <v>22</v>
      </c>
      <c r="AT8" s="755"/>
      <c r="AU8" s="756">
        <v>2984.2</v>
      </c>
      <c r="AW8" s="857" t="s">
        <v>1037</v>
      </c>
      <c r="AX8" s="858"/>
      <c r="AY8" s="858"/>
      <c r="AZ8" s="858"/>
      <c r="BA8" s="859"/>
      <c r="BB8" s="849">
        <v>2.4</v>
      </c>
      <c r="BC8" s="850"/>
      <c r="BD8" s="851"/>
      <c r="BO8" s="670"/>
      <c r="BP8" s="834" t="s">
        <v>1214</v>
      </c>
      <c r="BQ8" s="835"/>
      <c r="BR8" s="835"/>
      <c r="BS8" s="836"/>
      <c r="BT8" s="843">
        <v>257.39999999999998</v>
      </c>
      <c r="BU8" s="845"/>
      <c r="BV8" s="904">
        <v>1.84E-2</v>
      </c>
      <c r="BW8" s="905"/>
      <c r="BX8" s="674"/>
      <c r="BY8" s="670"/>
      <c r="CK8" s="677" t="s">
        <v>22</v>
      </c>
    </row>
    <row r="9" spans="1:94" s="672" customFormat="1" ht="13.35" customHeight="1">
      <c r="AN9" s="877" t="s">
        <v>1204</v>
      </c>
      <c r="AO9" s="878"/>
      <c r="AP9" s="878"/>
      <c r="AQ9" s="878"/>
      <c r="AR9" s="879"/>
      <c r="AS9" s="754"/>
      <c r="AT9" s="755"/>
      <c r="AU9" s="756">
        <v>7</v>
      </c>
      <c r="AW9" s="857" t="s">
        <v>1259</v>
      </c>
      <c r="AX9" s="858"/>
      <c r="AY9" s="858"/>
      <c r="AZ9" s="858"/>
      <c r="BA9" s="859"/>
      <c r="BB9" s="849">
        <v>27.3</v>
      </c>
      <c r="BC9" s="850"/>
      <c r="BD9" s="851"/>
      <c r="BO9" s="670"/>
      <c r="BP9" s="834" t="s">
        <v>1308</v>
      </c>
      <c r="BQ9" s="835"/>
      <c r="BR9" s="835"/>
      <c r="BS9" s="836"/>
      <c r="BT9" s="831">
        <v>2522.6999999999998</v>
      </c>
      <c r="BU9" s="833"/>
      <c r="BV9" s="904">
        <v>0.1799</v>
      </c>
      <c r="BW9" s="905"/>
      <c r="BX9" s="674"/>
      <c r="BY9" s="670"/>
    </row>
    <row r="10" spans="1:94" s="672" customFormat="1">
      <c r="AC10" s="676"/>
      <c r="AL10" s="678"/>
      <c r="AN10" s="877" t="s">
        <v>1340</v>
      </c>
      <c r="AO10" s="878"/>
      <c r="AP10" s="878"/>
      <c r="AQ10" s="878"/>
      <c r="AR10" s="879"/>
      <c r="AS10" s="754"/>
      <c r="AT10" s="755"/>
      <c r="AU10" s="756">
        <v>-1.2</v>
      </c>
      <c r="AW10" s="748" t="s">
        <v>1260</v>
      </c>
      <c r="AX10" s="749"/>
      <c r="AY10" s="749"/>
      <c r="AZ10" s="749"/>
      <c r="BA10" s="750"/>
      <c r="BB10" s="751" t="s">
        <v>22</v>
      </c>
      <c r="BC10" s="752"/>
      <c r="BD10" s="753">
        <v>5.2</v>
      </c>
      <c r="BO10" s="670"/>
      <c r="BP10" s="834" t="s">
        <v>897</v>
      </c>
      <c r="BQ10" s="835"/>
      <c r="BR10" s="835"/>
      <c r="BS10" s="836"/>
      <c r="BT10" s="831">
        <v>822.2</v>
      </c>
      <c r="BU10" s="833"/>
      <c r="BV10" s="904">
        <v>5.8500000000000003E-2</v>
      </c>
      <c r="BW10" s="905"/>
      <c r="BX10" s="678"/>
    </row>
    <row r="11" spans="1:94" s="672" customFormat="1" ht="13.5" customHeight="1">
      <c r="AL11" s="674"/>
      <c r="AN11" s="877" t="s">
        <v>1356</v>
      </c>
      <c r="AO11" s="878"/>
      <c r="AP11" s="878"/>
      <c r="AQ11" s="878"/>
      <c r="AR11" s="879"/>
      <c r="AS11" s="754"/>
      <c r="AT11" s="755"/>
      <c r="AU11" s="756">
        <v>25.5</v>
      </c>
      <c r="AW11" s="748" t="s">
        <v>1359</v>
      </c>
      <c r="AX11" s="749"/>
      <c r="AY11" s="749"/>
      <c r="AZ11" s="749"/>
      <c r="BA11" s="750"/>
      <c r="BB11" s="751"/>
      <c r="BC11" s="752"/>
      <c r="BD11" s="753">
        <v>11.5</v>
      </c>
      <c r="BP11" s="834" t="s">
        <v>898</v>
      </c>
      <c r="BQ11" s="835"/>
      <c r="BR11" s="835"/>
      <c r="BS11" s="836"/>
      <c r="BT11" s="831">
        <v>5308.9</v>
      </c>
      <c r="BU11" s="833"/>
      <c r="BV11" s="904">
        <v>0.37859999999999999</v>
      </c>
      <c r="BW11" s="905"/>
      <c r="BX11" s="678"/>
      <c r="CI11" s="676" t="s">
        <v>1132</v>
      </c>
    </row>
    <row r="12" spans="1:94" s="672" customFormat="1" ht="12">
      <c r="AL12" s="674"/>
      <c r="AN12" s="877" t="s">
        <v>939</v>
      </c>
      <c r="AO12" s="878"/>
      <c r="AP12" s="878"/>
      <c r="AQ12" s="878"/>
      <c r="AR12" s="879"/>
      <c r="AS12" s="754"/>
      <c r="AT12" s="755"/>
      <c r="AU12" s="756">
        <v>1491.4</v>
      </c>
      <c r="AW12" s="837" t="s">
        <v>892</v>
      </c>
      <c r="AX12" s="838"/>
      <c r="AY12" s="838"/>
      <c r="AZ12" s="838"/>
      <c r="BA12" s="839"/>
      <c r="BB12" s="840">
        <f>SUM(AS34:AU51)+SUM(BB5:BD11)</f>
        <v>534.6</v>
      </c>
      <c r="BC12" s="841"/>
      <c r="BD12" s="842"/>
      <c r="BP12" s="834" t="s">
        <v>1216</v>
      </c>
      <c r="BQ12" s="835"/>
      <c r="BR12" s="835"/>
      <c r="BS12" s="836"/>
      <c r="BT12" s="831">
        <v>50.6</v>
      </c>
      <c r="BU12" s="833"/>
      <c r="BV12" s="904">
        <v>3.5999999999999999E-3</v>
      </c>
      <c r="BW12" s="905"/>
      <c r="BX12" s="674"/>
    </row>
    <row r="13" spans="1:94" s="672" customFormat="1" ht="12">
      <c r="K13" s="675" t="s">
        <v>896</v>
      </c>
      <c r="AL13" s="674"/>
      <c r="AN13" s="877" t="s">
        <v>1205</v>
      </c>
      <c r="AO13" s="878"/>
      <c r="AP13" s="878"/>
      <c r="AQ13" s="878"/>
      <c r="AR13" s="879"/>
      <c r="AS13" s="754"/>
      <c r="AT13" s="755"/>
      <c r="AU13" s="756">
        <v>1.5</v>
      </c>
      <c r="AW13" s="676"/>
      <c r="AX13" s="676"/>
      <c r="AY13" s="676"/>
      <c r="AZ13" s="676"/>
      <c r="BA13" s="676"/>
      <c r="BB13" s="679"/>
      <c r="BC13" s="679"/>
      <c r="BD13" s="679"/>
      <c r="BP13" s="834" t="s">
        <v>1215</v>
      </c>
      <c r="BQ13" s="835"/>
      <c r="BR13" s="835"/>
      <c r="BS13" s="836"/>
      <c r="BT13" s="924">
        <v>0</v>
      </c>
      <c r="BU13" s="833"/>
      <c r="BV13" s="904">
        <v>0</v>
      </c>
      <c r="BW13" s="905"/>
      <c r="BX13" s="680"/>
    </row>
    <row r="14" spans="1:94" s="672" customFormat="1">
      <c r="AL14" s="674"/>
      <c r="AN14" s="877" t="s">
        <v>1341</v>
      </c>
      <c r="AO14" s="878"/>
      <c r="AP14" s="878"/>
      <c r="AQ14" s="878"/>
      <c r="AR14" s="879"/>
      <c r="AS14" s="754"/>
      <c r="AT14" s="755"/>
      <c r="AU14" s="756">
        <v>1.1000000000000001</v>
      </c>
      <c r="AW14" s="676"/>
      <c r="AX14" s="676"/>
      <c r="AY14" s="676"/>
      <c r="AZ14" s="676"/>
      <c r="BA14" s="676"/>
      <c r="BB14" s="679"/>
      <c r="BC14" s="679"/>
      <c r="BD14" s="679"/>
      <c r="BG14" s="673" t="s">
        <v>1103</v>
      </c>
      <c r="BP14" s="834" t="s">
        <v>902</v>
      </c>
      <c r="BQ14" s="835"/>
      <c r="BR14" s="835"/>
      <c r="BS14" s="836"/>
      <c r="BT14" s="831">
        <v>2984.2</v>
      </c>
      <c r="BU14" s="833"/>
      <c r="BV14" s="904">
        <v>0.21279999999999999</v>
      </c>
      <c r="BW14" s="905"/>
      <c r="BX14" s="680"/>
    </row>
    <row r="15" spans="1:94" s="672" customFormat="1" ht="12">
      <c r="AL15" s="674"/>
      <c r="AN15" s="757" t="s">
        <v>892</v>
      </c>
      <c r="AO15" s="758"/>
      <c r="AP15" s="758"/>
      <c r="AQ15" s="758"/>
      <c r="AR15" s="759"/>
      <c r="AS15" s="760"/>
      <c r="AT15" s="761"/>
      <c r="AU15" s="762">
        <f>SUM(AI16:AK50)+SUM(AS5:AU14)</f>
        <v>7993.2000000000007</v>
      </c>
      <c r="AW15" s="676"/>
      <c r="AX15" s="676"/>
      <c r="AY15" s="676"/>
      <c r="AZ15" s="676"/>
      <c r="BA15" s="676"/>
      <c r="BB15" s="679"/>
      <c r="BC15" s="679"/>
      <c r="BD15" s="679"/>
      <c r="BP15" s="834" t="s">
        <v>905</v>
      </c>
      <c r="BQ15" s="835"/>
      <c r="BR15" s="835"/>
      <c r="BS15" s="836"/>
      <c r="BT15" s="906">
        <v>2078</v>
      </c>
      <c r="BU15" s="907"/>
      <c r="BV15" s="904">
        <v>0.1482</v>
      </c>
      <c r="BW15" s="905"/>
      <c r="BX15" s="680"/>
      <c r="CP15" s="672" t="s">
        <v>22</v>
      </c>
    </row>
    <row r="16" spans="1:94" s="672" customFormat="1">
      <c r="B16" s="673" t="s">
        <v>1100</v>
      </c>
      <c r="AD16" s="834" t="s">
        <v>899</v>
      </c>
      <c r="AE16" s="835"/>
      <c r="AF16" s="835"/>
      <c r="AG16" s="835"/>
      <c r="AH16" s="836"/>
      <c r="AI16" s="843">
        <v>39.700000000000003</v>
      </c>
      <c r="AJ16" s="844"/>
      <c r="AK16" s="845"/>
      <c r="AL16" s="674"/>
      <c r="AN16" s="676"/>
      <c r="AO16" s="676"/>
      <c r="AP16" s="676"/>
      <c r="AQ16" s="676"/>
      <c r="AR16" s="676"/>
      <c r="AS16" s="679"/>
      <c r="AT16" s="679"/>
      <c r="AU16" s="679"/>
      <c r="AW16" s="676"/>
      <c r="AX16" s="676"/>
      <c r="AY16" s="676"/>
      <c r="AZ16" s="676"/>
      <c r="BA16" s="676"/>
      <c r="BB16" s="679"/>
      <c r="BC16" s="679"/>
      <c r="BD16" s="679"/>
      <c r="BP16" s="837" t="s">
        <v>892</v>
      </c>
      <c r="BQ16" s="838"/>
      <c r="BR16" s="838"/>
      <c r="BS16" s="839"/>
      <c r="BT16" s="840">
        <f>SUM(BT8:BU15)</f>
        <v>14024</v>
      </c>
      <c r="BU16" s="842"/>
      <c r="BV16" s="916">
        <f>SUM(BV8:BW15)</f>
        <v>1</v>
      </c>
      <c r="BW16" s="917"/>
      <c r="BX16" s="681"/>
    </row>
    <row r="17" spans="2:87" s="672" customFormat="1" ht="12">
      <c r="AD17" s="834" t="s">
        <v>1072</v>
      </c>
      <c r="AE17" s="835"/>
      <c r="AF17" s="835"/>
      <c r="AG17" s="835"/>
      <c r="AH17" s="836"/>
      <c r="AI17" s="831">
        <v>0.9</v>
      </c>
      <c r="AJ17" s="832"/>
      <c r="AK17" s="833"/>
      <c r="AL17" s="674"/>
      <c r="BU17" s="720"/>
      <c r="BV17" s="720"/>
      <c r="BW17" s="720"/>
      <c r="BX17" s="681"/>
    </row>
    <row r="18" spans="2:87" s="672" customFormat="1" ht="12">
      <c r="B18" s="672" t="s">
        <v>900</v>
      </c>
      <c r="AD18" s="834" t="s">
        <v>1125</v>
      </c>
      <c r="AE18" s="835"/>
      <c r="AF18" s="835"/>
      <c r="AG18" s="835"/>
      <c r="AH18" s="836"/>
      <c r="AI18" s="831">
        <v>9.5</v>
      </c>
      <c r="AJ18" s="832"/>
      <c r="AK18" s="833"/>
      <c r="AL18" s="674"/>
      <c r="AW18" s="672" t="s">
        <v>22</v>
      </c>
      <c r="BB18" s="678" t="s">
        <v>22</v>
      </c>
      <c r="BC18" s="678"/>
      <c r="BD18" s="678"/>
      <c r="BU18" s="720"/>
      <c r="BV18" s="720"/>
      <c r="BW18" s="720"/>
      <c r="BX18" s="681"/>
      <c r="CE18" s="848" t="s">
        <v>928</v>
      </c>
      <c r="CF18" s="848"/>
      <c r="CG18" s="848"/>
    </row>
    <row r="19" spans="2:87" s="672" customFormat="1" ht="11.85" customHeight="1">
      <c r="K19" s="675" t="s">
        <v>903</v>
      </c>
      <c r="AD19" s="834" t="s">
        <v>1354</v>
      </c>
      <c r="AE19" s="835"/>
      <c r="AF19" s="835"/>
      <c r="AG19" s="835"/>
      <c r="AH19" s="836"/>
      <c r="AI19" s="831">
        <v>59.1</v>
      </c>
      <c r="AJ19" s="832"/>
      <c r="AK19" s="833"/>
      <c r="AL19" s="674"/>
      <c r="AW19" s="672" t="s">
        <v>22</v>
      </c>
      <c r="BB19" s="674" t="s">
        <v>22</v>
      </c>
      <c r="BC19" s="674"/>
      <c r="BD19" s="674"/>
      <c r="BP19" s="908" t="s">
        <v>912</v>
      </c>
      <c r="BQ19" s="908"/>
      <c r="BR19" s="908"/>
      <c r="BS19" s="908"/>
      <c r="BT19" s="908"/>
      <c r="BU19" s="852" t="s">
        <v>1315</v>
      </c>
      <c r="BV19" s="852"/>
      <c r="BW19" s="852"/>
      <c r="BX19" s="681"/>
      <c r="CF19" s="671" t="s">
        <v>1315</v>
      </c>
      <c r="CG19" s="671" t="s">
        <v>1233</v>
      </c>
    </row>
    <row r="20" spans="2:87" s="672" customFormat="1" ht="12">
      <c r="B20" s="675" t="s">
        <v>906</v>
      </c>
      <c r="AD20" s="834" t="s">
        <v>1036</v>
      </c>
      <c r="AE20" s="835"/>
      <c r="AF20" s="835"/>
      <c r="AG20" s="835"/>
      <c r="AH20" s="836"/>
      <c r="AI20" s="831">
        <v>11.5</v>
      </c>
      <c r="AJ20" s="832"/>
      <c r="AK20" s="833"/>
      <c r="AL20" s="674"/>
      <c r="AW20" s="672" t="s">
        <v>22</v>
      </c>
      <c r="BB20" s="674" t="s">
        <v>22</v>
      </c>
      <c r="BC20" s="674"/>
      <c r="BD20" s="674"/>
      <c r="BP20" s="909"/>
      <c r="BQ20" s="909"/>
      <c r="BR20" s="909"/>
      <c r="BS20" s="909"/>
      <c r="BT20" s="909"/>
      <c r="BU20" s="853"/>
      <c r="BV20" s="853"/>
      <c r="BW20" s="853"/>
      <c r="BX20" s="681"/>
      <c r="BZ20" s="834" t="s">
        <v>933</v>
      </c>
      <c r="CA20" s="835"/>
      <c r="CB20" s="835"/>
      <c r="CC20" s="835"/>
      <c r="CD20" s="835"/>
      <c r="CE20" s="836"/>
      <c r="CF20" s="682">
        <v>691.9</v>
      </c>
      <c r="CG20" s="682">
        <v>425.2</v>
      </c>
    </row>
    <row r="21" spans="2:87" s="672" customFormat="1" ht="12">
      <c r="AD21" s="834" t="s">
        <v>1255</v>
      </c>
      <c r="AE21" s="835"/>
      <c r="AF21" s="835"/>
      <c r="AG21" s="835"/>
      <c r="AH21" s="836"/>
      <c r="AI21" s="831">
        <v>4.8</v>
      </c>
      <c r="AJ21" s="832"/>
      <c r="AK21" s="833"/>
      <c r="AL21" s="674"/>
      <c r="AN21" s="847" t="s">
        <v>22</v>
      </c>
      <c r="AO21" s="847"/>
      <c r="AP21" s="847"/>
      <c r="AQ21" s="847"/>
      <c r="AR21" s="847"/>
      <c r="AS21" s="932" t="s">
        <v>22</v>
      </c>
      <c r="AT21" s="932"/>
      <c r="AU21" s="932"/>
      <c r="AW21" s="834" t="s">
        <v>901</v>
      </c>
      <c r="AX21" s="835"/>
      <c r="AY21" s="835"/>
      <c r="AZ21" s="835"/>
      <c r="BA21" s="836"/>
      <c r="BB21" s="843">
        <v>1180</v>
      </c>
      <c r="BC21" s="844"/>
      <c r="BD21" s="845"/>
      <c r="BO21" s="683"/>
      <c r="BP21" s="871" t="s">
        <v>1139</v>
      </c>
      <c r="BQ21" s="872"/>
      <c r="BR21" s="872"/>
      <c r="BS21" s="872"/>
      <c r="BT21" s="873"/>
      <c r="BU21" s="874">
        <v>55.9</v>
      </c>
      <c r="BV21" s="875"/>
      <c r="BW21" s="876"/>
      <c r="BX21" s="681"/>
      <c r="BZ21" s="834" t="s">
        <v>937</v>
      </c>
      <c r="CA21" s="835"/>
      <c r="CB21" s="835"/>
      <c r="CC21" s="835"/>
      <c r="CD21" s="835"/>
      <c r="CE21" s="836"/>
      <c r="CF21" s="684">
        <v>1063.2</v>
      </c>
      <c r="CG21" s="684">
        <v>753.5</v>
      </c>
    </row>
    <row r="22" spans="2:87" s="672" customFormat="1">
      <c r="AD22" s="880" t="s">
        <v>1073</v>
      </c>
      <c r="AE22" s="881"/>
      <c r="AF22" s="881"/>
      <c r="AG22" s="881"/>
      <c r="AH22" s="882"/>
      <c r="AI22" s="883">
        <v>2.1</v>
      </c>
      <c r="AJ22" s="884"/>
      <c r="AK22" s="885"/>
      <c r="AL22" s="674"/>
      <c r="AN22" s="847" t="s">
        <v>22</v>
      </c>
      <c r="AO22" s="847"/>
      <c r="AP22" s="847"/>
      <c r="AQ22" s="847"/>
      <c r="AR22" s="847"/>
      <c r="AS22" s="846" t="s">
        <v>22</v>
      </c>
      <c r="AT22" s="846"/>
      <c r="AU22" s="846"/>
      <c r="AW22" s="834" t="s">
        <v>904</v>
      </c>
      <c r="AX22" s="835"/>
      <c r="AY22" s="835"/>
      <c r="AZ22" s="835"/>
      <c r="BA22" s="836"/>
      <c r="BB22" s="831">
        <v>2198.1999999999998</v>
      </c>
      <c r="BC22" s="832"/>
      <c r="BD22" s="833"/>
      <c r="BO22" s="683"/>
      <c r="BP22" s="834" t="s">
        <v>914</v>
      </c>
      <c r="BQ22" s="835"/>
      <c r="BR22" s="835"/>
      <c r="BS22" s="835"/>
      <c r="BT22" s="836"/>
      <c r="BU22" s="849">
        <v>69.400000000000006</v>
      </c>
      <c r="BV22" s="850"/>
      <c r="BW22" s="851"/>
      <c r="BX22" s="681"/>
      <c r="BY22" s="670"/>
      <c r="BZ22" s="834" t="s">
        <v>941</v>
      </c>
      <c r="CA22" s="835"/>
      <c r="CB22" s="835"/>
      <c r="CC22" s="835"/>
      <c r="CD22" s="835"/>
      <c r="CE22" s="836"/>
      <c r="CF22" s="684">
        <v>479.8</v>
      </c>
      <c r="CG22" s="684">
        <v>787.1</v>
      </c>
      <c r="CI22" s="676" t="s">
        <v>1263</v>
      </c>
    </row>
    <row r="23" spans="2:87" s="672" customFormat="1">
      <c r="AD23" s="880" t="s">
        <v>1087</v>
      </c>
      <c r="AE23" s="881"/>
      <c r="AF23" s="881"/>
      <c r="AG23" s="881"/>
      <c r="AH23" s="882"/>
      <c r="AI23" s="883">
        <v>105.3</v>
      </c>
      <c r="AJ23" s="884"/>
      <c r="AK23" s="885"/>
      <c r="AL23" s="674"/>
      <c r="AN23" s="847" t="s">
        <v>22</v>
      </c>
      <c r="AO23" s="847"/>
      <c r="AP23" s="847"/>
      <c r="AQ23" s="847"/>
      <c r="AR23" s="847"/>
      <c r="AS23" s="846" t="s">
        <v>22</v>
      </c>
      <c r="AT23" s="846"/>
      <c r="AU23" s="846"/>
      <c r="AW23" s="834" t="s">
        <v>1092</v>
      </c>
      <c r="AX23" s="835"/>
      <c r="AY23" s="835"/>
      <c r="AZ23" s="835"/>
      <c r="BA23" s="836"/>
      <c r="BB23" s="831">
        <v>1552.6</v>
      </c>
      <c r="BC23" s="832"/>
      <c r="BD23" s="833"/>
      <c r="BF23" s="670"/>
      <c r="BG23" s="672" t="s">
        <v>1075</v>
      </c>
      <c r="BP23" s="834" t="s">
        <v>917</v>
      </c>
      <c r="BQ23" s="835"/>
      <c r="BR23" s="835"/>
      <c r="BS23" s="835"/>
      <c r="BT23" s="836"/>
      <c r="BU23" s="849">
        <v>17.7</v>
      </c>
      <c r="BV23" s="850"/>
      <c r="BW23" s="851"/>
      <c r="BX23" s="681"/>
      <c r="BZ23" s="834" t="s">
        <v>943</v>
      </c>
      <c r="CA23" s="835"/>
      <c r="CB23" s="835"/>
      <c r="CC23" s="835"/>
      <c r="CD23" s="835"/>
      <c r="CE23" s="836"/>
      <c r="CF23" s="684">
        <v>489.4</v>
      </c>
      <c r="CG23" s="684">
        <v>418.8</v>
      </c>
    </row>
    <row r="24" spans="2:87" s="672" customFormat="1">
      <c r="AD24" s="834" t="s">
        <v>909</v>
      </c>
      <c r="AE24" s="835"/>
      <c r="AF24" s="835"/>
      <c r="AG24" s="835"/>
      <c r="AH24" s="836"/>
      <c r="AI24" s="831">
        <v>38.1</v>
      </c>
      <c r="AJ24" s="832"/>
      <c r="AK24" s="833"/>
      <c r="AL24" s="674"/>
      <c r="AN24" s="847" t="s">
        <v>22</v>
      </c>
      <c r="AO24" s="847"/>
      <c r="AP24" s="847"/>
      <c r="AQ24" s="847"/>
      <c r="AR24" s="847"/>
      <c r="AS24" s="846" t="s">
        <v>22</v>
      </c>
      <c r="AT24" s="846"/>
      <c r="AU24" s="846"/>
      <c r="AW24" s="834" t="s">
        <v>907</v>
      </c>
      <c r="AX24" s="835"/>
      <c r="AY24" s="835"/>
      <c r="AZ24" s="835"/>
      <c r="BA24" s="836"/>
      <c r="BB24" s="831">
        <v>28370.799999999999</v>
      </c>
      <c r="BC24" s="832"/>
      <c r="BD24" s="833"/>
      <c r="BF24" s="670"/>
      <c r="BP24" s="834" t="s">
        <v>918</v>
      </c>
      <c r="BQ24" s="835"/>
      <c r="BR24" s="835"/>
      <c r="BS24" s="835"/>
      <c r="BT24" s="836"/>
      <c r="BU24" s="849">
        <v>311.89999999999998</v>
      </c>
      <c r="BV24" s="850"/>
      <c r="BW24" s="851"/>
      <c r="BX24" s="681"/>
      <c r="BZ24" s="834" t="s">
        <v>944</v>
      </c>
      <c r="CA24" s="835"/>
      <c r="CB24" s="835"/>
      <c r="CC24" s="835"/>
      <c r="CD24" s="835"/>
      <c r="CE24" s="836"/>
      <c r="CF24" s="684">
        <v>12.9</v>
      </c>
      <c r="CG24" s="684">
        <v>12.9</v>
      </c>
    </row>
    <row r="25" spans="2:87" s="672" customFormat="1">
      <c r="AD25" s="834" t="s">
        <v>910</v>
      </c>
      <c r="AE25" s="835"/>
      <c r="AF25" s="835"/>
      <c r="AG25" s="835"/>
      <c r="AH25" s="836"/>
      <c r="AI25" s="831">
        <v>115.2</v>
      </c>
      <c r="AJ25" s="832"/>
      <c r="AK25" s="833"/>
      <c r="AL25" s="674"/>
      <c r="AN25" s="931" t="s">
        <v>22</v>
      </c>
      <c r="AO25" s="931"/>
      <c r="AP25" s="931"/>
      <c r="AQ25" s="931"/>
      <c r="AR25" s="931"/>
      <c r="AS25" s="846" t="s">
        <v>22</v>
      </c>
      <c r="AT25" s="846"/>
      <c r="AU25" s="846"/>
      <c r="AW25" s="834" t="s">
        <v>908</v>
      </c>
      <c r="AX25" s="835"/>
      <c r="AY25" s="835"/>
      <c r="AZ25" s="835"/>
      <c r="BA25" s="836"/>
      <c r="BB25" s="831">
        <v>7291.2</v>
      </c>
      <c r="BC25" s="832"/>
      <c r="BD25" s="833"/>
      <c r="BF25" s="670"/>
      <c r="BO25" s="674"/>
      <c r="BP25" s="834" t="s">
        <v>921</v>
      </c>
      <c r="BQ25" s="835"/>
      <c r="BR25" s="835"/>
      <c r="BS25" s="835"/>
      <c r="BT25" s="836"/>
      <c r="BU25" s="849">
        <v>360.3</v>
      </c>
      <c r="BV25" s="850"/>
      <c r="BW25" s="851"/>
      <c r="BZ25" s="834" t="s">
        <v>946</v>
      </c>
      <c r="CA25" s="835"/>
      <c r="CB25" s="835"/>
      <c r="CC25" s="835"/>
      <c r="CD25" s="835"/>
      <c r="CE25" s="836"/>
      <c r="CF25" s="684">
        <v>411.5</v>
      </c>
      <c r="CG25" s="684">
        <v>199.8</v>
      </c>
    </row>
    <row r="26" spans="2:87" s="672" customFormat="1">
      <c r="AD26" s="834" t="s">
        <v>1334</v>
      </c>
      <c r="AE26" s="835"/>
      <c r="AF26" s="835"/>
      <c r="AG26" s="835"/>
      <c r="AH26" s="836"/>
      <c r="AI26" s="831">
        <v>14.4</v>
      </c>
      <c r="AJ26" s="832"/>
      <c r="AK26" s="833"/>
      <c r="AL26" s="674"/>
      <c r="AN26" s="847" t="s">
        <v>22</v>
      </c>
      <c r="AO26" s="847"/>
      <c r="AP26" s="847"/>
      <c r="AQ26" s="847"/>
      <c r="AR26" s="847"/>
      <c r="AS26" s="846" t="s">
        <v>22</v>
      </c>
      <c r="AT26" s="846"/>
      <c r="AU26" s="846"/>
      <c r="AW26" s="837" t="s">
        <v>892</v>
      </c>
      <c r="AX26" s="838"/>
      <c r="AY26" s="838"/>
      <c r="AZ26" s="838"/>
      <c r="BA26" s="839"/>
      <c r="BB26" s="840">
        <f>SUM(BB21:BD25)</f>
        <v>40592.799999999996</v>
      </c>
      <c r="BC26" s="841"/>
      <c r="BD26" s="842"/>
      <c r="BF26" s="670"/>
      <c r="BO26" s="674"/>
      <c r="BP26" s="834" t="s">
        <v>924</v>
      </c>
      <c r="BQ26" s="835"/>
      <c r="BR26" s="835"/>
      <c r="BS26" s="835"/>
      <c r="BT26" s="836"/>
      <c r="BU26" s="849">
        <v>269.39999999999998</v>
      </c>
      <c r="BV26" s="850"/>
      <c r="BW26" s="851"/>
      <c r="BZ26" s="834" t="s">
        <v>948</v>
      </c>
      <c r="CA26" s="835"/>
      <c r="CB26" s="835"/>
      <c r="CC26" s="835"/>
      <c r="CD26" s="835"/>
      <c r="CE26" s="836"/>
      <c r="CF26" s="684">
        <v>238.9</v>
      </c>
      <c r="CG26" s="684">
        <v>239.5</v>
      </c>
      <c r="CI26" s="676" t="s">
        <v>22</v>
      </c>
    </row>
    <row r="27" spans="2:87" s="672" customFormat="1">
      <c r="AD27" s="834" t="s">
        <v>1256</v>
      </c>
      <c r="AE27" s="835"/>
      <c r="AF27" s="835"/>
      <c r="AG27" s="835"/>
      <c r="AH27" s="836"/>
      <c r="AI27" s="886">
        <v>10</v>
      </c>
      <c r="AJ27" s="887"/>
      <c r="AK27" s="888"/>
      <c r="AL27" s="674"/>
      <c r="AN27" s="847" t="s">
        <v>22</v>
      </c>
      <c r="AO27" s="847"/>
      <c r="AP27" s="847"/>
      <c r="AQ27" s="847"/>
      <c r="AR27" s="847"/>
      <c r="AS27" s="846" t="s">
        <v>22</v>
      </c>
      <c r="AT27" s="846"/>
      <c r="AU27" s="846"/>
      <c r="BF27" s="670"/>
      <c r="BO27" s="674"/>
      <c r="BP27" s="834" t="s">
        <v>925</v>
      </c>
      <c r="BQ27" s="835"/>
      <c r="BR27" s="835"/>
      <c r="BS27" s="835"/>
      <c r="BT27" s="836"/>
      <c r="BU27" s="849">
        <v>265.10000000000002</v>
      </c>
      <c r="BV27" s="850"/>
      <c r="BW27" s="851"/>
      <c r="BZ27" s="834" t="s">
        <v>950</v>
      </c>
      <c r="CA27" s="835"/>
      <c r="CB27" s="835"/>
      <c r="CC27" s="835"/>
      <c r="CD27" s="835"/>
      <c r="CE27" s="836"/>
      <c r="CF27" s="684">
        <v>18.899999999999999</v>
      </c>
      <c r="CG27" s="684">
        <v>16.399999999999999</v>
      </c>
    </row>
    <row r="28" spans="2:87" s="672" customFormat="1" ht="12.95" customHeight="1">
      <c r="AD28" s="877" t="s">
        <v>911</v>
      </c>
      <c r="AE28" s="878"/>
      <c r="AF28" s="878"/>
      <c r="AG28" s="878"/>
      <c r="AH28" s="879"/>
      <c r="AI28" s="831">
        <v>690.7</v>
      </c>
      <c r="AJ28" s="832"/>
      <c r="AK28" s="833"/>
      <c r="AL28" s="674"/>
      <c r="AN28" s="847" t="s">
        <v>22</v>
      </c>
      <c r="AO28" s="847"/>
      <c r="AP28" s="847"/>
      <c r="AQ28" s="847"/>
      <c r="AR28" s="847"/>
      <c r="AS28" s="846" t="s">
        <v>22</v>
      </c>
      <c r="AT28" s="846"/>
      <c r="AU28" s="846"/>
      <c r="BF28" s="670"/>
      <c r="BO28" s="674"/>
      <c r="BP28" s="834" t="s">
        <v>926</v>
      </c>
      <c r="BQ28" s="835"/>
      <c r="BR28" s="835"/>
      <c r="BS28" s="835"/>
      <c r="BT28" s="836"/>
      <c r="BU28" s="849">
        <v>12.9</v>
      </c>
      <c r="BV28" s="850"/>
      <c r="BW28" s="851"/>
      <c r="BZ28" s="837" t="s">
        <v>892</v>
      </c>
      <c r="CA28" s="838"/>
      <c r="CB28" s="838"/>
      <c r="CC28" s="838"/>
      <c r="CD28" s="838"/>
      <c r="CE28" s="839"/>
      <c r="CF28" s="685">
        <f>SUM(CF20:CF27)</f>
        <v>3406.5000000000005</v>
      </c>
      <c r="CG28" s="685">
        <f>SUM(CG20:CG27)</f>
        <v>2853.2000000000007</v>
      </c>
    </row>
    <row r="29" spans="2:87" s="672" customFormat="1" ht="12.95" customHeight="1">
      <c r="AD29" s="877" t="s">
        <v>1034</v>
      </c>
      <c r="AE29" s="878"/>
      <c r="AF29" s="878"/>
      <c r="AG29" s="878"/>
      <c r="AH29" s="879"/>
      <c r="AI29" s="831">
        <v>260</v>
      </c>
      <c r="AJ29" s="832"/>
      <c r="AK29" s="833"/>
      <c r="AL29" s="674"/>
      <c r="AN29" s="847" t="s">
        <v>22</v>
      </c>
      <c r="AO29" s="847"/>
      <c r="AP29" s="847"/>
      <c r="AQ29" s="847"/>
      <c r="AR29" s="847"/>
      <c r="AS29" s="846" t="s">
        <v>22</v>
      </c>
      <c r="AT29" s="846"/>
      <c r="AU29" s="846"/>
      <c r="AW29" s="676" t="s">
        <v>22</v>
      </c>
      <c r="AX29" s="676"/>
      <c r="AY29" s="676"/>
      <c r="AZ29" s="676"/>
      <c r="BA29" s="676"/>
      <c r="BB29" s="679" t="s">
        <v>22</v>
      </c>
      <c r="BC29" s="679"/>
      <c r="BD29" s="679"/>
      <c r="BF29" s="670"/>
      <c r="BG29" s="719"/>
      <c r="BH29" s="719"/>
      <c r="BI29" s="719"/>
      <c r="BJ29" s="719"/>
      <c r="BK29" s="683"/>
      <c r="BL29" s="683"/>
      <c r="BM29" s="680"/>
      <c r="BN29" s="680"/>
      <c r="BO29" s="674"/>
      <c r="BP29" s="834" t="s">
        <v>927</v>
      </c>
      <c r="BQ29" s="835"/>
      <c r="BR29" s="835"/>
      <c r="BS29" s="835"/>
      <c r="BT29" s="836"/>
      <c r="BU29" s="849">
        <v>1194.5999999999999</v>
      </c>
      <c r="BV29" s="850"/>
      <c r="BW29" s="851"/>
    </row>
    <row r="30" spans="2:87" s="672" customFormat="1" ht="12.95" customHeight="1">
      <c r="AD30" s="834" t="s">
        <v>1368</v>
      </c>
      <c r="AE30" s="835"/>
      <c r="AF30" s="835"/>
      <c r="AG30" s="835"/>
      <c r="AH30" s="836"/>
      <c r="AI30" s="831">
        <v>10.4</v>
      </c>
      <c r="AJ30" s="832"/>
      <c r="AK30" s="833"/>
      <c r="AL30" s="674"/>
      <c r="AN30" s="847" t="s">
        <v>22</v>
      </c>
      <c r="AO30" s="847"/>
      <c r="AP30" s="847"/>
      <c r="AQ30" s="847"/>
      <c r="AR30" s="847"/>
      <c r="AS30" s="846" t="s">
        <v>22</v>
      </c>
      <c r="AT30" s="846"/>
      <c r="AU30" s="846"/>
      <c r="BF30" s="670"/>
      <c r="BG30" s="673" t="s">
        <v>1129</v>
      </c>
      <c r="BH30" s="719"/>
      <c r="BI30" s="719"/>
      <c r="BJ30" s="719"/>
      <c r="BK30" s="683"/>
      <c r="BL30" s="683"/>
      <c r="BM30" s="680"/>
      <c r="BN30" s="680"/>
      <c r="BO30" s="674"/>
      <c r="BP30" s="834" t="s">
        <v>1220</v>
      </c>
      <c r="BQ30" s="835"/>
      <c r="BR30" s="835"/>
      <c r="BS30" s="835"/>
      <c r="BT30" s="836"/>
      <c r="BU30" s="849">
        <v>253.2</v>
      </c>
      <c r="BV30" s="850"/>
      <c r="BW30" s="851"/>
      <c r="BZ30" s="670"/>
      <c r="CA30" s="670"/>
      <c r="CB30" s="670"/>
      <c r="CC30" s="670"/>
      <c r="CD30" s="670"/>
      <c r="CE30" s="670"/>
      <c r="CF30" s="670"/>
    </row>
    <row r="31" spans="2:87" s="672" customFormat="1" ht="12.95" customHeight="1">
      <c r="AD31" s="834" t="s">
        <v>1032</v>
      </c>
      <c r="AE31" s="835"/>
      <c r="AF31" s="835"/>
      <c r="AG31" s="835"/>
      <c r="AH31" s="836"/>
      <c r="AI31" s="831">
        <v>18</v>
      </c>
      <c r="AJ31" s="832"/>
      <c r="AK31" s="833"/>
      <c r="AL31" s="674"/>
      <c r="AN31" s="847" t="s">
        <v>22</v>
      </c>
      <c r="AO31" s="847"/>
      <c r="AP31" s="847"/>
      <c r="AQ31" s="847"/>
      <c r="AR31" s="847"/>
      <c r="AS31" s="846" t="s">
        <v>22</v>
      </c>
      <c r="AT31" s="846"/>
      <c r="AU31" s="846"/>
      <c r="BF31" s="670"/>
      <c r="BG31" s="719"/>
      <c r="BH31" s="719"/>
      <c r="BI31" s="719"/>
      <c r="BJ31" s="719"/>
      <c r="BK31" s="683"/>
      <c r="BL31" s="683"/>
      <c r="BM31" s="680"/>
      <c r="BN31" s="680"/>
      <c r="BO31" s="674"/>
      <c r="BP31" s="834" t="s">
        <v>929</v>
      </c>
      <c r="BQ31" s="835"/>
      <c r="BR31" s="835"/>
      <c r="BS31" s="835"/>
      <c r="BT31" s="836"/>
      <c r="BU31" s="849">
        <v>576.79999999999995</v>
      </c>
      <c r="BV31" s="850"/>
      <c r="BW31" s="851"/>
      <c r="BZ31" s="673" t="s">
        <v>1130</v>
      </c>
    </row>
    <row r="32" spans="2:87" s="672" customFormat="1" ht="12">
      <c r="AD32" s="834" t="s">
        <v>1033</v>
      </c>
      <c r="AE32" s="835"/>
      <c r="AF32" s="835"/>
      <c r="AG32" s="835"/>
      <c r="AH32" s="836"/>
      <c r="AI32" s="831">
        <v>101</v>
      </c>
      <c r="AJ32" s="832"/>
      <c r="AK32" s="833"/>
      <c r="AL32" s="674"/>
      <c r="AN32" s="847" t="s">
        <v>22</v>
      </c>
      <c r="AO32" s="847"/>
      <c r="AP32" s="847"/>
      <c r="AQ32" s="847"/>
      <c r="AR32" s="847"/>
      <c r="AS32" s="846" t="s">
        <v>22</v>
      </c>
      <c r="AT32" s="846"/>
      <c r="AU32" s="846"/>
      <c r="BK32" s="678"/>
      <c r="BL32" s="678"/>
      <c r="BM32" s="681"/>
      <c r="BN32" s="681"/>
      <c r="BP32" s="834" t="s">
        <v>1088</v>
      </c>
      <c r="BQ32" s="835"/>
      <c r="BR32" s="835"/>
      <c r="BS32" s="835"/>
      <c r="BT32" s="836"/>
      <c r="BU32" s="849">
        <v>65.2</v>
      </c>
      <c r="BV32" s="850"/>
      <c r="BW32" s="851"/>
    </row>
    <row r="33" spans="11:83" s="672" customFormat="1" ht="12" customHeight="1">
      <c r="K33" s="675" t="s">
        <v>919</v>
      </c>
      <c r="AD33" s="866" t="s">
        <v>1203</v>
      </c>
      <c r="AE33" s="867"/>
      <c r="AF33" s="867"/>
      <c r="AG33" s="867"/>
      <c r="AH33" s="868"/>
      <c r="AI33" s="831">
        <v>1.2</v>
      </c>
      <c r="AJ33" s="832"/>
      <c r="AK33" s="833"/>
      <c r="AL33" s="674"/>
      <c r="AN33" s="847" t="s">
        <v>22</v>
      </c>
      <c r="AO33" s="847"/>
      <c r="AP33" s="847"/>
      <c r="AQ33" s="847"/>
      <c r="AR33" s="847"/>
      <c r="AS33" s="846" t="s">
        <v>22</v>
      </c>
      <c r="AT33" s="846"/>
      <c r="AU33" s="846"/>
      <c r="BK33" s="674"/>
      <c r="BL33" s="674"/>
      <c r="BM33" s="681"/>
      <c r="BN33" s="681"/>
      <c r="BP33" s="834" t="s">
        <v>932</v>
      </c>
      <c r="BQ33" s="835"/>
      <c r="BR33" s="835"/>
      <c r="BS33" s="835"/>
      <c r="BT33" s="836"/>
      <c r="BU33" s="849">
        <v>574.4</v>
      </c>
      <c r="BV33" s="850"/>
      <c r="BW33" s="851"/>
    </row>
    <row r="34" spans="11:83" s="672" customFormat="1" ht="12" customHeight="1">
      <c r="AD34" s="834" t="s">
        <v>913</v>
      </c>
      <c r="AE34" s="835"/>
      <c r="AF34" s="835"/>
      <c r="AG34" s="835"/>
      <c r="AH34" s="836"/>
      <c r="AI34" s="831">
        <v>100</v>
      </c>
      <c r="AJ34" s="832"/>
      <c r="AK34" s="833"/>
      <c r="AL34" s="674"/>
      <c r="AN34" s="857" t="s">
        <v>1357</v>
      </c>
      <c r="AO34" s="858"/>
      <c r="AP34" s="858"/>
      <c r="AQ34" s="858"/>
      <c r="AR34" s="859"/>
      <c r="AS34" s="874">
        <v>3.7</v>
      </c>
      <c r="AT34" s="875"/>
      <c r="AU34" s="876"/>
      <c r="BK34" s="674"/>
      <c r="BL34" s="674"/>
      <c r="BM34" s="681"/>
      <c r="BN34" s="681"/>
      <c r="BP34" s="716" t="s">
        <v>936</v>
      </c>
      <c r="BQ34" s="717"/>
      <c r="BR34" s="717"/>
      <c r="BS34" s="717"/>
      <c r="BT34" s="718"/>
      <c r="BU34" s="849">
        <v>448.9</v>
      </c>
      <c r="BV34" s="850"/>
      <c r="BW34" s="851"/>
    </row>
    <row r="35" spans="11:83" s="672" customFormat="1" ht="12" customHeight="1">
      <c r="AD35" s="834" t="s">
        <v>915</v>
      </c>
      <c r="AE35" s="835"/>
      <c r="AF35" s="835"/>
      <c r="AG35" s="835"/>
      <c r="AH35" s="836"/>
      <c r="AI35" s="831">
        <v>298.10000000000002</v>
      </c>
      <c r="AJ35" s="832"/>
      <c r="AK35" s="833"/>
      <c r="AL35" s="674"/>
      <c r="AN35" s="748" t="s">
        <v>1206</v>
      </c>
      <c r="AO35" s="749"/>
      <c r="AP35" s="749"/>
      <c r="AQ35" s="749"/>
      <c r="AR35" s="750"/>
      <c r="AS35" s="751" t="s">
        <v>22</v>
      </c>
      <c r="AT35" s="752"/>
      <c r="AU35" s="753">
        <v>7.6</v>
      </c>
      <c r="BK35" s="674"/>
      <c r="BL35" s="674"/>
      <c r="BM35" s="681"/>
      <c r="BN35" s="681"/>
      <c r="BP35" s="716" t="s">
        <v>1076</v>
      </c>
      <c r="BQ35" s="717"/>
      <c r="BR35" s="717"/>
      <c r="BS35" s="717"/>
      <c r="BT35" s="718"/>
      <c r="BU35" s="849">
        <v>1351.3</v>
      </c>
      <c r="BV35" s="850"/>
      <c r="BW35" s="851"/>
    </row>
    <row r="36" spans="11:83" s="672" customFormat="1" ht="12" customHeight="1">
      <c r="AD36" s="834" t="s">
        <v>1128</v>
      </c>
      <c r="AE36" s="835"/>
      <c r="AF36" s="835"/>
      <c r="AG36" s="835"/>
      <c r="AH36" s="836"/>
      <c r="AI36" s="831">
        <v>4.8</v>
      </c>
      <c r="AJ36" s="832"/>
      <c r="AK36" s="833"/>
      <c r="AL36" s="674"/>
      <c r="AN36" s="748" t="s">
        <v>1257</v>
      </c>
      <c r="AO36" s="749"/>
      <c r="AP36" s="749"/>
      <c r="AQ36" s="749"/>
      <c r="AR36" s="750"/>
      <c r="AS36" s="751"/>
      <c r="AT36" s="752"/>
      <c r="AU36" s="753">
        <v>1.7</v>
      </c>
      <c r="BE36" s="678"/>
      <c r="BK36" s="674"/>
      <c r="BL36" s="674"/>
      <c r="BM36" s="681"/>
      <c r="BN36" s="681"/>
      <c r="BP36" s="716" t="s">
        <v>940</v>
      </c>
      <c r="BQ36" s="717"/>
      <c r="BR36" s="717"/>
      <c r="BS36" s="717"/>
      <c r="BT36" s="718"/>
      <c r="BU36" s="849">
        <v>167.8</v>
      </c>
      <c r="BV36" s="850"/>
      <c r="BW36" s="851"/>
    </row>
    <row r="37" spans="11:83" s="672" customFormat="1" ht="12" customHeight="1">
      <c r="AD37" s="834" t="s">
        <v>1258</v>
      </c>
      <c r="AE37" s="835"/>
      <c r="AF37" s="835"/>
      <c r="AG37" s="835"/>
      <c r="AH37" s="836"/>
      <c r="AI37" s="831">
        <v>4</v>
      </c>
      <c r="AJ37" s="832"/>
      <c r="AK37" s="833"/>
      <c r="AL37" s="674"/>
      <c r="AN37" s="748" t="s">
        <v>1211</v>
      </c>
      <c r="AO37" s="749"/>
      <c r="AP37" s="749"/>
      <c r="AQ37" s="749"/>
      <c r="AR37" s="750"/>
      <c r="AS37" s="751"/>
      <c r="AT37" s="752"/>
      <c r="AU37" s="753">
        <v>145.4</v>
      </c>
      <c r="AW37" s="918" t="s">
        <v>911</v>
      </c>
      <c r="AX37" s="919"/>
      <c r="AY37" s="919"/>
      <c r="AZ37" s="919"/>
      <c r="BA37" s="920"/>
      <c r="BB37" s="921">
        <v>1172.0999999999999</v>
      </c>
      <c r="BC37" s="922"/>
      <c r="BD37" s="923"/>
      <c r="BE37" s="686"/>
      <c r="BK37" s="674"/>
      <c r="BL37" s="674"/>
      <c r="BM37" s="681"/>
      <c r="BN37" s="681"/>
      <c r="BP37" s="716" t="s">
        <v>1219</v>
      </c>
      <c r="BQ37" s="717"/>
      <c r="BR37" s="717"/>
      <c r="BS37" s="717"/>
      <c r="BT37" s="718"/>
      <c r="BU37" s="849">
        <v>321.2</v>
      </c>
      <c r="BV37" s="850"/>
      <c r="BW37" s="851"/>
    </row>
    <row r="38" spans="11:83" s="672" customFormat="1" ht="12" customHeight="1">
      <c r="AD38" s="834" t="s">
        <v>1209</v>
      </c>
      <c r="AE38" s="835"/>
      <c r="AF38" s="835"/>
      <c r="AG38" s="835"/>
      <c r="AH38" s="836"/>
      <c r="AI38" s="831">
        <v>500</v>
      </c>
      <c r="AJ38" s="832"/>
      <c r="AK38" s="833"/>
      <c r="AL38" s="674"/>
      <c r="AN38" s="748" t="s">
        <v>1207</v>
      </c>
      <c r="AO38" s="749"/>
      <c r="AP38" s="749"/>
      <c r="AQ38" s="749"/>
      <c r="AR38" s="750"/>
      <c r="AS38" s="751"/>
      <c r="AT38" s="752"/>
      <c r="AU38" s="753">
        <v>17.2</v>
      </c>
      <c r="AW38" s="763" t="s">
        <v>941</v>
      </c>
      <c r="AX38" s="764"/>
      <c r="AY38" s="764"/>
      <c r="AZ38" s="764"/>
      <c r="BA38" s="765"/>
      <c r="BB38" s="768"/>
      <c r="BC38" s="769"/>
      <c r="BD38" s="770">
        <v>0.2</v>
      </c>
      <c r="BK38" s="674"/>
      <c r="BL38" s="674"/>
      <c r="BM38" s="681"/>
      <c r="BN38" s="681"/>
      <c r="BP38" s="716" t="s">
        <v>1213</v>
      </c>
      <c r="BQ38" s="717"/>
      <c r="BR38" s="717"/>
      <c r="BS38" s="717"/>
      <c r="BT38" s="718"/>
      <c r="BU38" s="849">
        <v>0</v>
      </c>
      <c r="BV38" s="850"/>
      <c r="BW38" s="851"/>
      <c r="BZ38" s="672" t="s">
        <v>895</v>
      </c>
    </row>
    <row r="39" spans="11:83" s="672" customFormat="1" ht="12" customHeight="1">
      <c r="AC39" s="672" t="s">
        <v>22</v>
      </c>
      <c r="AD39" s="834" t="s">
        <v>916</v>
      </c>
      <c r="AE39" s="835"/>
      <c r="AF39" s="835"/>
      <c r="AG39" s="835"/>
      <c r="AH39" s="836"/>
      <c r="AI39" s="831">
        <v>21</v>
      </c>
      <c r="AJ39" s="832"/>
      <c r="AK39" s="833"/>
      <c r="AL39" s="674"/>
      <c r="AN39" s="748" t="s">
        <v>1208</v>
      </c>
      <c r="AO39" s="749"/>
      <c r="AP39" s="749"/>
      <c r="AQ39" s="749"/>
      <c r="AR39" s="750"/>
      <c r="AS39" s="751"/>
      <c r="AT39" s="752"/>
      <c r="AU39" s="753">
        <v>17.3</v>
      </c>
      <c r="AW39" s="918" t="s">
        <v>1261</v>
      </c>
      <c r="AX39" s="919"/>
      <c r="AY39" s="919"/>
      <c r="AZ39" s="919"/>
      <c r="BA39" s="920"/>
      <c r="BB39" s="860">
        <v>20.7</v>
      </c>
      <c r="BC39" s="861"/>
      <c r="BD39" s="862"/>
      <c r="BK39" s="721"/>
      <c r="BL39" s="721"/>
      <c r="BM39" s="681"/>
      <c r="BN39" s="681"/>
      <c r="BP39" s="716" t="s">
        <v>945</v>
      </c>
      <c r="BQ39" s="717"/>
      <c r="BR39" s="717"/>
      <c r="BS39" s="717"/>
      <c r="BT39" s="718"/>
      <c r="BU39" s="849">
        <v>338.2</v>
      </c>
      <c r="BV39" s="850"/>
      <c r="BW39" s="851"/>
    </row>
    <row r="40" spans="11:83" s="672" customFormat="1" ht="12" customHeight="1">
      <c r="AD40" s="834" t="s">
        <v>1335</v>
      </c>
      <c r="AE40" s="835"/>
      <c r="AF40" s="835"/>
      <c r="AG40" s="835"/>
      <c r="AH40" s="836"/>
      <c r="AI40" s="831">
        <v>504.3</v>
      </c>
      <c r="AJ40" s="832"/>
      <c r="AK40" s="833"/>
      <c r="AL40" s="674"/>
      <c r="AN40" s="748" t="s">
        <v>1229</v>
      </c>
      <c r="AO40" s="749"/>
      <c r="AP40" s="749"/>
      <c r="AQ40" s="749"/>
      <c r="AR40" s="750"/>
      <c r="AS40" s="751"/>
      <c r="AT40" s="752"/>
      <c r="AU40" s="753">
        <v>3.5</v>
      </c>
      <c r="AW40" s="854" t="s">
        <v>892</v>
      </c>
      <c r="AX40" s="855"/>
      <c r="AY40" s="855"/>
      <c r="AZ40" s="855"/>
      <c r="BA40" s="856"/>
      <c r="BB40" s="863">
        <f>SUM(BB37:BD39)</f>
        <v>1193</v>
      </c>
      <c r="BC40" s="864"/>
      <c r="BD40" s="865"/>
      <c r="BG40" s="676"/>
      <c r="BH40" s="676"/>
      <c r="BI40" s="676"/>
      <c r="BJ40" s="676"/>
      <c r="BK40" s="679"/>
      <c r="BL40" s="679"/>
      <c r="BM40" s="722"/>
      <c r="BN40" s="722"/>
      <c r="BP40" s="716" t="s">
        <v>947</v>
      </c>
      <c r="BQ40" s="717"/>
      <c r="BR40" s="717"/>
      <c r="BS40" s="717"/>
      <c r="BT40" s="718"/>
      <c r="BU40" s="849">
        <v>37.299999999999997</v>
      </c>
      <c r="BV40" s="850"/>
      <c r="BW40" s="851"/>
      <c r="BZ40" s="674" t="s">
        <v>22</v>
      </c>
    </row>
    <row r="41" spans="11:83" s="672" customFormat="1" ht="15" customHeight="1">
      <c r="AD41" s="834" t="s">
        <v>920</v>
      </c>
      <c r="AE41" s="835"/>
      <c r="AF41" s="835"/>
      <c r="AG41" s="835"/>
      <c r="AH41" s="836"/>
      <c r="AI41" s="831">
        <v>244.3</v>
      </c>
      <c r="AJ41" s="832"/>
      <c r="AK41" s="833"/>
      <c r="AL41" s="674"/>
      <c r="AN41" s="748" t="s">
        <v>1209</v>
      </c>
      <c r="AO41" s="749"/>
      <c r="AP41" s="749"/>
      <c r="AQ41" s="749"/>
      <c r="AR41" s="750"/>
      <c r="AS41" s="751"/>
      <c r="AT41" s="752"/>
      <c r="AU41" s="753">
        <v>162</v>
      </c>
      <c r="BP41" s="716" t="s">
        <v>949</v>
      </c>
      <c r="BQ41" s="717"/>
      <c r="BR41" s="717"/>
      <c r="BS41" s="717"/>
      <c r="BT41" s="718"/>
      <c r="BU41" s="849">
        <v>80</v>
      </c>
      <c r="BV41" s="850"/>
      <c r="BW41" s="851"/>
      <c r="CA41" s="672" t="s">
        <v>22</v>
      </c>
    </row>
    <row r="42" spans="11:83" s="672" customFormat="1">
      <c r="AD42" s="834" t="s">
        <v>922</v>
      </c>
      <c r="AE42" s="835"/>
      <c r="AF42" s="835"/>
      <c r="AG42" s="835"/>
      <c r="AH42" s="836"/>
      <c r="AI42" s="754"/>
      <c r="AJ42" s="755"/>
      <c r="AK42" s="756">
        <v>81.099999999999994</v>
      </c>
      <c r="AL42" s="674"/>
      <c r="AN42" s="748" t="s">
        <v>1358</v>
      </c>
      <c r="AO42" s="749"/>
      <c r="AP42" s="749"/>
      <c r="AQ42" s="749"/>
      <c r="AR42" s="750"/>
      <c r="AS42" s="751"/>
      <c r="AT42" s="752"/>
      <c r="AU42" s="753">
        <v>9.4</v>
      </c>
      <c r="BG42" s="670"/>
      <c r="BH42" s="670"/>
      <c r="BI42" s="670"/>
      <c r="BJ42" s="670"/>
      <c r="BK42" s="670"/>
      <c r="BL42" s="670"/>
      <c r="BM42" s="670"/>
      <c r="BN42" s="670"/>
      <c r="BP42" s="716" t="s">
        <v>1221</v>
      </c>
      <c r="BQ42" s="717"/>
      <c r="BR42" s="717"/>
      <c r="BS42" s="717"/>
      <c r="BT42" s="718"/>
      <c r="BU42" s="849">
        <v>1033.8</v>
      </c>
      <c r="BV42" s="850"/>
      <c r="BW42" s="851"/>
    </row>
    <row r="43" spans="11:83" s="672" customFormat="1" ht="12">
      <c r="AD43" s="877" t="s">
        <v>1307</v>
      </c>
      <c r="AE43" s="878"/>
      <c r="AF43" s="878"/>
      <c r="AG43" s="878"/>
      <c r="AH43" s="879"/>
      <c r="AI43" s="754"/>
      <c r="AJ43" s="755"/>
      <c r="AK43" s="756">
        <v>6.6</v>
      </c>
      <c r="AL43" s="674"/>
      <c r="AN43" s="748" t="s">
        <v>923</v>
      </c>
      <c r="AO43" s="749"/>
      <c r="AP43" s="749"/>
      <c r="AQ43" s="749"/>
      <c r="AR43" s="750"/>
      <c r="AS43" s="751"/>
      <c r="AT43" s="752"/>
      <c r="AU43" s="753">
        <v>11.3</v>
      </c>
      <c r="BP43" s="716" t="s">
        <v>889</v>
      </c>
      <c r="BQ43" s="717"/>
      <c r="BR43" s="717"/>
      <c r="BS43" s="717"/>
      <c r="BT43" s="718"/>
      <c r="BU43" s="849">
        <v>93.4</v>
      </c>
      <c r="BV43" s="850"/>
      <c r="BW43" s="851"/>
    </row>
    <row r="44" spans="11:83" s="672" customFormat="1" ht="12">
      <c r="AD44" s="834" t="s">
        <v>1336</v>
      </c>
      <c r="AE44" s="835"/>
      <c r="AF44" s="835"/>
      <c r="AG44" s="835"/>
      <c r="AH44" s="836"/>
      <c r="AI44" s="831">
        <v>2.8</v>
      </c>
      <c r="AJ44" s="832"/>
      <c r="AK44" s="833"/>
      <c r="AL44" s="674"/>
      <c r="AN44" s="748" t="s">
        <v>1210</v>
      </c>
      <c r="AO44" s="749"/>
      <c r="AP44" s="749"/>
      <c r="AQ44" s="749"/>
      <c r="AR44" s="750"/>
      <c r="AS44" s="751"/>
      <c r="AT44" s="752"/>
      <c r="AU44" s="753">
        <v>1.6</v>
      </c>
      <c r="BP44" s="716" t="s">
        <v>890</v>
      </c>
      <c r="BQ44" s="717"/>
      <c r="BR44" s="717"/>
      <c r="BS44" s="717"/>
      <c r="BT44" s="718"/>
      <c r="BU44" s="849">
        <v>5487.1</v>
      </c>
      <c r="BV44" s="850"/>
      <c r="BW44" s="851"/>
    </row>
    <row r="45" spans="11:83" s="672" customFormat="1" ht="12">
      <c r="AD45" s="834" t="s">
        <v>1306</v>
      </c>
      <c r="AE45" s="835"/>
      <c r="AF45" s="835"/>
      <c r="AG45" s="835"/>
      <c r="AH45" s="836"/>
      <c r="AI45" s="831">
        <v>1</v>
      </c>
      <c r="AJ45" s="832"/>
      <c r="AK45" s="833"/>
      <c r="AL45" s="674"/>
      <c r="AN45" s="748" t="s">
        <v>1230</v>
      </c>
      <c r="AO45" s="749"/>
      <c r="AP45" s="749"/>
      <c r="AQ45" s="749"/>
      <c r="AR45" s="750"/>
      <c r="AS45" s="751"/>
      <c r="AT45" s="752"/>
      <c r="AU45" s="753">
        <v>4.7</v>
      </c>
      <c r="BP45" s="716" t="s">
        <v>891</v>
      </c>
      <c r="BQ45" s="717"/>
      <c r="BR45" s="717"/>
      <c r="BS45" s="717"/>
      <c r="BT45" s="718"/>
      <c r="BU45" s="849">
        <v>638.20000000000005</v>
      </c>
      <c r="BV45" s="850"/>
      <c r="BW45" s="851"/>
    </row>
    <row r="46" spans="11:83" s="672" customFormat="1" ht="12">
      <c r="AD46" s="834" t="s">
        <v>1126</v>
      </c>
      <c r="AE46" s="835"/>
      <c r="AF46" s="835"/>
      <c r="AG46" s="835"/>
      <c r="AH46" s="836"/>
      <c r="AI46" s="831">
        <v>153</v>
      </c>
      <c r="AJ46" s="832"/>
      <c r="AK46" s="833"/>
      <c r="AL46" s="674"/>
      <c r="AN46" s="748" t="s">
        <v>931</v>
      </c>
      <c r="AO46" s="749"/>
      <c r="AP46" s="749"/>
      <c r="AQ46" s="749"/>
      <c r="AR46" s="750"/>
      <c r="AS46" s="751"/>
      <c r="AT46" s="752"/>
      <c r="AU46" s="753">
        <v>4.2</v>
      </c>
      <c r="BP46" s="837" t="s">
        <v>892</v>
      </c>
      <c r="BQ46" s="838"/>
      <c r="BR46" s="838"/>
      <c r="BS46" s="838"/>
      <c r="BT46" s="839"/>
      <c r="BU46" s="840">
        <f>SUM(BU21:BW45)</f>
        <v>14024</v>
      </c>
      <c r="BV46" s="841"/>
      <c r="BW46" s="842"/>
    </row>
    <row r="47" spans="11:83" s="672" customFormat="1" ht="12" customHeight="1">
      <c r="AD47" s="834" t="s">
        <v>1119</v>
      </c>
      <c r="AE47" s="835"/>
      <c r="AF47" s="835"/>
      <c r="AG47" s="835"/>
      <c r="AH47" s="836"/>
      <c r="AI47" s="754"/>
      <c r="AJ47" s="755"/>
      <c r="AK47" s="756">
        <v>2.4</v>
      </c>
      <c r="AL47" s="674"/>
      <c r="AN47" s="748" t="s">
        <v>935</v>
      </c>
      <c r="AO47" s="749"/>
      <c r="AP47" s="749"/>
      <c r="AQ47" s="749"/>
      <c r="AR47" s="750"/>
      <c r="AS47" s="751"/>
      <c r="AT47" s="752"/>
      <c r="AU47" s="753">
        <v>83.4</v>
      </c>
    </row>
    <row r="48" spans="11:83" s="672" customFormat="1" ht="12" customHeight="1">
      <c r="AD48" s="928" t="s">
        <v>1337</v>
      </c>
      <c r="AE48" s="929"/>
      <c r="AF48" s="929"/>
      <c r="AG48" s="929"/>
      <c r="AH48" s="930"/>
      <c r="AI48" s="831">
        <v>4.3</v>
      </c>
      <c r="AJ48" s="832"/>
      <c r="AK48" s="833"/>
      <c r="AN48" s="780" t="s">
        <v>22</v>
      </c>
      <c r="AO48" s="780"/>
      <c r="AP48" s="780"/>
      <c r="AQ48" s="780"/>
      <c r="AR48" s="780"/>
      <c r="AS48" s="781"/>
      <c r="AT48" s="781"/>
      <c r="AU48" s="781" t="s">
        <v>22</v>
      </c>
      <c r="CA48" s="677"/>
      <c r="CB48" s="677" t="s">
        <v>22</v>
      </c>
      <c r="CC48" s="677"/>
      <c r="CD48" s="677"/>
      <c r="CE48" s="677"/>
    </row>
    <row r="49" spans="1:75" s="672" customFormat="1" ht="12">
      <c r="AD49" s="834" t="s">
        <v>1338</v>
      </c>
      <c r="AE49" s="835"/>
      <c r="AF49" s="835"/>
      <c r="AG49" s="835"/>
      <c r="AH49" s="836"/>
      <c r="AI49" s="831">
        <v>50</v>
      </c>
      <c r="AJ49" s="832"/>
      <c r="AK49" s="833"/>
      <c r="AN49" s="782" t="s">
        <v>22</v>
      </c>
      <c r="AO49" s="782"/>
      <c r="AP49" s="782"/>
      <c r="AQ49" s="782"/>
      <c r="AR49" s="782"/>
      <c r="AS49" s="783"/>
      <c r="AT49" s="783"/>
      <c r="AU49" s="783" t="s">
        <v>301</v>
      </c>
      <c r="BV49" s="687" t="s">
        <v>22</v>
      </c>
    </row>
    <row r="50" spans="1:75" s="672" customFormat="1" ht="12">
      <c r="AD50" s="834" t="s">
        <v>1339</v>
      </c>
      <c r="AE50" s="835"/>
      <c r="AF50" s="835"/>
      <c r="AG50" s="835"/>
      <c r="AH50" s="836"/>
      <c r="AI50" s="831">
        <v>2</v>
      </c>
      <c r="AJ50" s="832"/>
      <c r="AK50" s="833"/>
      <c r="AN50" s="869" t="s">
        <v>22</v>
      </c>
      <c r="AO50" s="869"/>
      <c r="AP50" s="869"/>
      <c r="AQ50" s="869"/>
      <c r="AR50" s="869"/>
      <c r="AS50" s="870" t="s">
        <v>22</v>
      </c>
      <c r="AT50" s="870"/>
      <c r="AU50" s="870"/>
      <c r="BV50" s="688"/>
    </row>
    <row r="51" spans="1:75" s="672" customFormat="1">
      <c r="AN51" s="869" t="s">
        <v>22</v>
      </c>
      <c r="AO51" s="869"/>
      <c r="AP51" s="869"/>
      <c r="AQ51" s="869"/>
      <c r="AR51" s="869"/>
      <c r="AS51" s="870" t="s">
        <v>22</v>
      </c>
      <c r="AT51" s="870"/>
      <c r="AU51" s="870"/>
      <c r="AW51" s="670"/>
      <c r="AX51" s="670"/>
      <c r="AY51" s="670"/>
      <c r="AZ51" s="670"/>
      <c r="BA51" s="670"/>
      <c r="BB51" s="670"/>
      <c r="BC51" s="670"/>
      <c r="BD51" s="670"/>
      <c r="BV51" s="672" t="s">
        <v>22</v>
      </c>
      <c r="BW51" s="672" t="s">
        <v>22</v>
      </c>
    </row>
    <row r="52" spans="1:75" s="672" customFormat="1" ht="12">
      <c r="BV52" s="672" t="s">
        <v>22</v>
      </c>
      <c r="BW52" s="672" t="s">
        <v>22</v>
      </c>
    </row>
    <row r="53" spans="1:75" s="672" customFormat="1" ht="12">
      <c r="A53" s="676"/>
      <c r="B53" s="676"/>
      <c r="C53" s="676"/>
      <c r="BV53" s="672" t="s">
        <v>22</v>
      </c>
    </row>
    <row r="54" spans="1:75" s="672" customFormat="1" ht="12"/>
    <row r="55" spans="1:75" s="672" customFormat="1" ht="12"/>
    <row r="56" spans="1:75" s="672" customFormat="1" ht="12"/>
    <row r="57" spans="1:75" s="672" customFormat="1" ht="12">
      <c r="AD57" s="672" t="s">
        <v>22</v>
      </c>
    </row>
    <row r="58" spans="1:75" s="672" customFormat="1" ht="12"/>
    <row r="59" spans="1:75" s="672" customFormat="1" ht="12">
      <c r="AI59" s="674"/>
      <c r="AJ59" s="674"/>
      <c r="AK59" s="674"/>
      <c r="BW59" s="672" t="s">
        <v>301</v>
      </c>
    </row>
    <row r="60" spans="1:75" s="672" customFormat="1" ht="12">
      <c r="BW60" s="672" t="s">
        <v>22</v>
      </c>
    </row>
    <row r="61" spans="1:75" s="672" customFormat="1" ht="12">
      <c r="BW61" s="672" t="s">
        <v>22</v>
      </c>
    </row>
    <row r="62" spans="1:75" s="672" customFormat="1" ht="12">
      <c r="AI62" s="689"/>
      <c r="BW62" s="672" t="s">
        <v>22</v>
      </c>
    </row>
    <row r="63" spans="1:75" s="672" customFormat="1" ht="12">
      <c r="BW63" s="672" t="s">
        <v>22</v>
      </c>
    </row>
    <row r="64" spans="1:75" s="672" customFormat="1" ht="12">
      <c r="BW64" s="672" t="s">
        <v>22</v>
      </c>
    </row>
    <row r="65" spans="30:75">
      <c r="AD65" s="672"/>
      <c r="AE65" s="672"/>
      <c r="AF65" s="672"/>
      <c r="AG65" s="672"/>
      <c r="AH65" s="672"/>
      <c r="AI65" s="672"/>
      <c r="AJ65" s="672"/>
      <c r="AK65" s="672"/>
      <c r="AN65" s="672"/>
      <c r="AO65" s="672"/>
      <c r="AP65" s="672"/>
      <c r="AQ65" s="672"/>
      <c r="AR65" s="672"/>
      <c r="AS65" s="672"/>
      <c r="AT65" s="672"/>
      <c r="AU65" s="672"/>
      <c r="AW65" s="672"/>
      <c r="AX65" s="672"/>
      <c r="AY65" s="672"/>
      <c r="AZ65" s="672"/>
      <c r="BA65" s="672"/>
      <c r="BB65" s="672"/>
      <c r="BC65" s="672"/>
      <c r="BD65" s="672"/>
      <c r="BG65" s="672"/>
      <c r="BH65" s="672"/>
      <c r="BI65" s="672"/>
      <c r="BJ65" s="672"/>
      <c r="BK65" s="672"/>
      <c r="BL65" s="672"/>
      <c r="BM65" s="672"/>
      <c r="BN65" s="672"/>
      <c r="BW65" s="670" t="s">
        <v>22</v>
      </c>
    </row>
    <row r="66" spans="30:75" s="672" customFormat="1" ht="12">
      <c r="BW66" s="672" t="s">
        <v>22</v>
      </c>
    </row>
    <row r="67" spans="30:75" s="672" customFormat="1">
      <c r="AN67" s="670"/>
      <c r="AO67" s="670"/>
      <c r="AP67" s="670"/>
      <c r="AQ67" s="670"/>
      <c r="AR67" s="670"/>
      <c r="AS67" s="670"/>
      <c r="AT67" s="670"/>
      <c r="AU67" s="670"/>
    </row>
    <row r="68" spans="30:75" s="672" customFormat="1" ht="12"/>
    <row r="69" spans="30:75" s="672" customFormat="1" ht="12"/>
    <row r="70" spans="30:75" s="672" customFormat="1">
      <c r="AD70" s="670"/>
      <c r="AE70" s="670"/>
      <c r="AF70" s="670"/>
      <c r="AG70" s="670"/>
      <c r="AH70" s="670"/>
      <c r="AI70" s="670"/>
      <c r="AJ70" s="670"/>
      <c r="AK70" s="670"/>
    </row>
    <row r="71" spans="30:75" s="672" customFormat="1" ht="12"/>
    <row r="72" spans="30:75" s="672" customFormat="1" ht="12"/>
    <row r="73" spans="30:75" s="672" customFormat="1" ht="12"/>
    <row r="74" spans="30:75" s="672" customFormat="1" ht="12"/>
    <row r="75" spans="30:75" s="672" customFormat="1" ht="12"/>
    <row r="76" spans="30:75" s="672" customFormat="1" ht="12"/>
    <row r="77" spans="30:75" s="672" customFormat="1" ht="12"/>
    <row r="78" spans="30:75" s="672" customFormat="1" ht="12"/>
    <row r="79" spans="30:75" s="672" customFormat="1" ht="12"/>
    <row r="80" spans="30:75" s="672" customFormat="1" ht="12"/>
    <row r="81" s="672" customFormat="1" ht="12"/>
    <row r="82" s="672" customFormat="1" ht="12"/>
    <row r="83" s="672" customFormat="1" ht="12"/>
    <row r="84" s="672" customFormat="1" ht="12"/>
    <row r="85" s="672" customFormat="1" ht="12"/>
    <row r="86" s="672" customFormat="1" ht="12"/>
    <row r="87" s="672" customFormat="1" ht="12"/>
    <row r="88" s="672" customFormat="1" ht="12"/>
    <row r="89" s="672" customFormat="1" ht="12"/>
    <row r="90" s="672" customFormat="1" ht="12"/>
    <row r="91" s="672" customFormat="1" ht="12"/>
    <row r="92" s="672" customFormat="1" ht="12"/>
    <row r="93" s="672" customFormat="1" ht="12"/>
    <row r="94" s="672" customFormat="1" ht="12"/>
    <row r="95" s="672" customFormat="1" ht="12"/>
    <row r="96" s="672" customFormat="1" ht="12"/>
    <row r="97" s="672" customFormat="1" ht="12"/>
    <row r="98" s="672" customFormat="1" ht="12"/>
    <row r="99" s="672" customFormat="1" ht="12"/>
    <row r="100" s="672" customFormat="1" ht="12"/>
    <row r="101" s="672" customFormat="1" ht="12"/>
    <row r="102" s="672" customFormat="1" ht="12"/>
    <row r="103" s="672" customFormat="1" ht="12"/>
    <row r="104" s="672" customFormat="1" ht="12"/>
    <row r="105" s="672" customFormat="1" ht="12"/>
    <row r="106" s="672" customFormat="1" ht="12"/>
    <row r="107" s="672" customFormat="1" ht="12"/>
    <row r="108" s="672" customFormat="1" ht="12"/>
    <row r="109" s="672" customFormat="1" ht="12"/>
    <row r="110" s="672" customFormat="1" ht="12"/>
    <row r="111" s="672" customFormat="1" ht="12"/>
    <row r="112" s="672" customFormat="1" ht="12"/>
    <row r="113" spans="86:93" s="672" customFormat="1" ht="12"/>
    <row r="114" spans="86:93" s="672" customFormat="1" ht="12"/>
    <row r="115" spans="86:93" s="672" customFormat="1" ht="12"/>
    <row r="116" spans="86:93" s="672" customFormat="1" ht="12"/>
    <row r="117" spans="86:93" s="672" customFormat="1" ht="12"/>
    <row r="118" spans="86:93" s="672" customFormat="1" ht="12"/>
    <row r="119" spans="86:93" s="672" customFormat="1" ht="12"/>
    <row r="120" spans="86:93" s="672" customFormat="1" ht="12"/>
    <row r="121" spans="86:93" s="672" customFormat="1" ht="12"/>
    <row r="122" spans="86:93" s="672" customFormat="1">
      <c r="CI122" s="670"/>
      <c r="CJ122" s="670"/>
      <c r="CK122" s="670"/>
      <c r="CL122" s="670"/>
      <c r="CM122" s="670"/>
      <c r="CN122" s="670"/>
      <c r="CO122" s="670"/>
    </row>
    <row r="123" spans="86:93" s="672" customFormat="1">
      <c r="CI123" s="670"/>
      <c r="CJ123" s="670"/>
      <c r="CK123" s="670"/>
      <c r="CL123" s="670"/>
      <c r="CM123" s="670"/>
      <c r="CN123" s="670"/>
      <c r="CO123" s="670"/>
    </row>
    <row r="124" spans="86:93" s="672" customFormat="1">
      <c r="CI124" s="670"/>
      <c r="CJ124" s="670"/>
      <c r="CK124" s="670"/>
      <c r="CL124" s="670"/>
      <c r="CM124" s="670"/>
      <c r="CN124" s="670"/>
      <c r="CO124" s="670"/>
    </row>
    <row r="125" spans="86:93" s="672" customFormat="1">
      <c r="CI125" s="670"/>
      <c r="CJ125" s="670"/>
      <c r="CK125" s="670"/>
      <c r="CL125" s="670"/>
      <c r="CM125" s="670"/>
      <c r="CN125" s="670"/>
      <c r="CO125" s="670"/>
    </row>
    <row r="126" spans="86:93" s="672" customFormat="1">
      <c r="CH126" s="670"/>
      <c r="CI126" s="670"/>
      <c r="CJ126" s="670"/>
      <c r="CK126" s="670"/>
      <c r="CL126" s="670"/>
      <c r="CM126" s="670"/>
      <c r="CN126" s="670"/>
      <c r="CO126" s="670"/>
    </row>
    <row r="127" spans="86:93" s="672" customFormat="1">
      <c r="CH127" s="670"/>
      <c r="CI127" s="670"/>
      <c r="CJ127" s="670"/>
      <c r="CK127" s="670"/>
      <c r="CL127" s="670"/>
      <c r="CM127" s="670"/>
      <c r="CN127" s="670"/>
      <c r="CO127" s="670"/>
    </row>
    <row r="128" spans="86:93" s="672" customFormat="1">
      <c r="CH128" s="670"/>
      <c r="CI128" s="670"/>
      <c r="CJ128" s="670"/>
      <c r="CK128" s="670"/>
      <c r="CL128" s="670"/>
      <c r="CM128" s="670"/>
      <c r="CN128" s="670"/>
      <c r="CO128" s="670"/>
    </row>
    <row r="129" spans="76:93" s="672" customFormat="1">
      <c r="CH129" s="670"/>
      <c r="CI129" s="670"/>
      <c r="CJ129" s="670"/>
      <c r="CK129" s="670"/>
      <c r="CL129" s="670"/>
      <c r="CM129" s="670"/>
      <c r="CN129" s="670"/>
      <c r="CO129" s="670"/>
    </row>
    <row r="130" spans="76:93" s="672" customFormat="1">
      <c r="CH130" s="670"/>
      <c r="CI130" s="670"/>
      <c r="CJ130" s="670"/>
      <c r="CK130" s="670"/>
      <c r="CL130" s="670"/>
      <c r="CM130" s="670"/>
      <c r="CN130" s="670"/>
      <c r="CO130" s="670"/>
    </row>
    <row r="131" spans="76:93" s="672" customFormat="1">
      <c r="CH131" s="670"/>
      <c r="CI131" s="670"/>
      <c r="CJ131" s="670"/>
      <c r="CK131" s="670"/>
      <c r="CL131" s="670"/>
      <c r="CM131" s="670"/>
      <c r="CN131" s="670"/>
      <c r="CO131" s="670"/>
    </row>
    <row r="132" spans="76:93" s="672" customFormat="1">
      <c r="CH132" s="670"/>
      <c r="CI132" s="670"/>
      <c r="CJ132" s="670"/>
      <c r="CK132" s="670"/>
      <c r="CL132" s="670"/>
      <c r="CM132" s="670"/>
      <c r="CN132" s="670"/>
      <c r="CO132" s="670"/>
    </row>
    <row r="133" spans="76:93" s="672" customFormat="1">
      <c r="CH133" s="670"/>
      <c r="CI133" s="670"/>
      <c r="CJ133" s="670"/>
      <c r="CK133" s="670"/>
      <c r="CL133" s="670"/>
      <c r="CM133" s="670"/>
      <c r="CN133" s="670"/>
      <c r="CO133" s="670"/>
    </row>
    <row r="134" spans="76:93" s="672" customFormat="1">
      <c r="CH134" s="670"/>
      <c r="CI134" s="670"/>
      <c r="CJ134" s="670"/>
      <c r="CK134" s="670"/>
      <c r="CL134" s="670"/>
      <c r="CM134" s="670"/>
      <c r="CN134" s="670"/>
      <c r="CO134" s="670"/>
    </row>
    <row r="135" spans="76:93" s="672" customFormat="1">
      <c r="CH135" s="670"/>
      <c r="CI135" s="670"/>
      <c r="CJ135" s="670"/>
      <c r="CK135" s="670"/>
      <c r="CL135" s="670"/>
      <c r="CM135" s="670"/>
      <c r="CN135" s="670"/>
      <c r="CO135" s="670"/>
    </row>
    <row r="136" spans="76:93" s="672" customFormat="1">
      <c r="CH136" s="670"/>
      <c r="CI136" s="670"/>
      <c r="CJ136" s="670"/>
      <c r="CK136" s="670"/>
      <c r="CL136" s="670"/>
      <c r="CM136" s="670"/>
      <c r="CN136" s="670"/>
      <c r="CO136" s="670"/>
    </row>
    <row r="137" spans="76:93" s="672" customFormat="1">
      <c r="CH137" s="670"/>
      <c r="CI137" s="670"/>
      <c r="CJ137" s="670"/>
      <c r="CK137" s="670"/>
      <c r="CL137" s="670"/>
      <c r="CM137" s="670"/>
      <c r="CN137" s="670"/>
      <c r="CO137" s="670"/>
    </row>
    <row r="138" spans="76:93" s="672" customFormat="1">
      <c r="CH138" s="670"/>
      <c r="CI138" s="670"/>
      <c r="CJ138" s="670"/>
      <c r="CK138" s="670"/>
      <c r="CL138" s="670"/>
      <c r="CM138" s="670"/>
      <c r="CN138" s="670"/>
      <c r="CO138" s="670"/>
    </row>
    <row r="139" spans="76:93" s="672" customFormat="1">
      <c r="CH139" s="670"/>
      <c r="CI139" s="670"/>
      <c r="CJ139" s="670"/>
      <c r="CK139" s="670"/>
      <c r="CL139" s="670"/>
      <c r="CM139" s="670"/>
      <c r="CN139" s="670"/>
      <c r="CO139" s="670"/>
    </row>
    <row r="140" spans="76:93" s="672" customFormat="1">
      <c r="CH140" s="670"/>
      <c r="CI140" s="670"/>
      <c r="CJ140" s="670"/>
      <c r="CK140" s="670"/>
      <c r="CL140" s="670"/>
      <c r="CM140" s="670"/>
      <c r="CN140" s="670"/>
      <c r="CO140" s="670"/>
    </row>
    <row r="141" spans="76:93" s="672" customFormat="1">
      <c r="BX141" s="670"/>
      <c r="CH141" s="670"/>
      <c r="CI141" s="670"/>
      <c r="CJ141" s="670"/>
      <c r="CK141" s="670"/>
      <c r="CL141" s="670"/>
      <c r="CM141" s="670"/>
      <c r="CN141" s="670"/>
      <c r="CO141" s="670"/>
    </row>
    <row r="142" spans="76:93" s="672" customFormat="1">
      <c r="BX142" s="670"/>
      <c r="CH142" s="670"/>
      <c r="CI142" s="670"/>
      <c r="CJ142" s="670"/>
      <c r="CK142" s="670"/>
      <c r="CL142" s="670"/>
      <c r="CM142" s="670"/>
      <c r="CN142" s="670"/>
      <c r="CO142" s="670"/>
    </row>
    <row r="143" spans="76:93" s="672" customFormat="1">
      <c r="BX143" s="670"/>
      <c r="CH143" s="670"/>
      <c r="CI143" s="670"/>
      <c r="CJ143" s="670"/>
      <c r="CK143" s="670"/>
      <c r="CL143" s="670"/>
      <c r="CM143" s="670"/>
      <c r="CN143" s="670"/>
      <c r="CO143" s="670"/>
    </row>
    <row r="144" spans="76:93" s="672" customFormat="1">
      <c r="BX144" s="670"/>
      <c r="CH144" s="670"/>
      <c r="CI144" s="670"/>
      <c r="CJ144" s="670"/>
      <c r="CK144" s="670"/>
      <c r="CL144" s="670"/>
      <c r="CM144" s="670"/>
      <c r="CN144" s="670"/>
      <c r="CO144" s="670"/>
    </row>
    <row r="145" spans="10:94" s="672" customFormat="1">
      <c r="BG145" s="670"/>
      <c r="BH145" s="670"/>
      <c r="BI145" s="670"/>
      <c r="BJ145" s="670"/>
      <c r="BK145" s="670"/>
      <c r="BL145" s="670"/>
      <c r="BM145" s="670"/>
      <c r="BN145" s="670"/>
      <c r="BX145" s="670"/>
      <c r="CH145" s="670"/>
      <c r="CI145" s="670"/>
      <c r="CJ145" s="670"/>
      <c r="CK145" s="670"/>
      <c r="CL145" s="670"/>
      <c r="CM145" s="670"/>
      <c r="CN145" s="670"/>
      <c r="CO145" s="670"/>
    </row>
    <row r="146" spans="10:94" s="672" customFormat="1">
      <c r="BG146" s="670"/>
      <c r="BH146" s="670"/>
      <c r="BI146" s="670"/>
      <c r="BJ146" s="670"/>
      <c r="BK146" s="670"/>
      <c r="BL146" s="670"/>
      <c r="BM146" s="670"/>
      <c r="BN146" s="670"/>
      <c r="BX146" s="670"/>
      <c r="CH146" s="670"/>
      <c r="CI146" s="670"/>
      <c r="CJ146" s="670"/>
      <c r="CK146" s="670"/>
      <c r="CL146" s="670"/>
      <c r="CM146" s="670"/>
      <c r="CN146" s="670"/>
      <c r="CO146" s="670"/>
    </row>
    <row r="147" spans="10:94" s="672" customFormat="1">
      <c r="BG147" s="670"/>
      <c r="BH147" s="670"/>
      <c r="BI147" s="670"/>
      <c r="BJ147" s="670"/>
      <c r="BK147" s="670"/>
      <c r="BL147" s="670"/>
      <c r="BM147" s="670"/>
      <c r="BN147" s="670"/>
      <c r="BX147" s="670"/>
      <c r="CH147" s="670"/>
      <c r="CI147" s="670"/>
      <c r="CJ147" s="670"/>
      <c r="CK147" s="670"/>
      <c r="CL147" s="670"/>
      <c r="CM147" s="670"/>
      <c r="CN147" s="670"/>
      <c r="CO147" s="670"/>
    </row>
    <row r="148" spans="10:94" s="672" customFormat="1">
      <c r="BG148" s="670"/>
      <c r="BH148" s="670"/>
      <c r="BI148" s="670"/>
      <c r="BJ148" s="670"/>
      <c r="BK148" s="670"/>
      <c r="BL148" s="670"/>
      <c r="BM148" s="670"/>
      <c r="BN148" s="670"/>
      <c r="BX148" s="670"/>
      <c r="CH148" s="670"/>
      <c r="CI148" s="670"/>
      <c r="CJ148" s="670"/>
      <c r="CK148" s="670"/>
      <c r="CL148" s="670"/>
      <c r="CM148" s="670"/>
      <c r="CN148" s="670"/>
      <c r="CO148" s="670"/>
    </row>
    <row r="149" spans="10:94" s="672" customFormat="1">
      <c r="BG149" s="670"/>
      <c r="BH149" s="670"/>
      <c r="BI149" s="670"/>
      <c r="BJ149" s="670"/>
      <c r="BK149" s="670"/>
      <c r="BL149" s="670"/>
      <c r="BM149" s="670"/>
      <c r="BN149" s="670"/>
      <c r="BX149" s="670"/>
      <c r="CH149" s="670"/>
      <c r="CI149" s="670"/>
      <c r="CJ149" s="670"/>
      <c r="CK149" s="670"/>
      <c r="CL149" s="670"/>
      <c r="CM149" s="670"/>
      <c r="CN149" s="670"/>
      <c r="CO149" s="670"/>
    </row>
    <row r="150" spans="10:94" s="672" customFormat="1">
      <c r="BG150" s="670"/>
      <c r="BH150" s="670"/>
      <c r="BI150" s="670"/>
      <c r="BJ150" s="670"/>
      <c r="BK150" s="670"/>
      <c r="BL150" s="670"/>
      <c r="BM150" s="670"/>
      <c r="BN150" s="670"/>
      <c r="BX150" s="670"/>
      <c r="CH150" s="670"/>
      <c r="CI150" s="670"/>
      <c r="CJ150" s="670"/>
      <c r="CK150" s="670"/>
      <c r="CL150" s="670"/>
      <c r="CM150" s="670"/>
      <c r="CN150" s="670"/>
      <c r="CO150" s="670"/>
    </row>
    <row r="151" spans="10:94" s="672" customFormat="1">
      <c r="BG151" s="670"/>
      <c r="BH151" s="670"/>
      <c r="BI151" s="670"/>
      <c r="BJ151" s="670"/>
      <c r="BK151" s="670"/>
      <c r="BL151" s="670"/>
      <c r="BM151" s="670"/>
      <c r="BN151" s="670"/>
      <c r="BX151" s="670"/>
      <c r="CH151" s="670"/>
      <c r="CI151" s="670"/>
      <c r="CJ151" s="670"/>
      <c r="CK151" s="670"/>
      <c r="CL151" s="670"/>
      <c r="CM151" s="670"/>
      <c r="CN151" s="670"/>
      <c r="CO151" s="670"/>
    </row>
    <row r="152" spans="10:94">
      <c r="J152" s="672"/>
      <c r="K152" s="672"/>
      <c r="L152" s="672"/>
      <c r="M152" s="672"/>
      <c r="N152" s="672"/>
      <c r="O152" s="672"/>
      <c r="P152" s="672"/>
      <c r="Q152" s="672"/>
      <c r="R152" s="672"/>
      <c r="S152" s="672"/>
      <c r="T152" s="672"/>
      <c r="U152" s="672"/>
      <c r="V152" s="672"/>
      <c r="W152" s="672"/>
      <c r="X152" s="672"/>
      <c r="Y152" s="672"/>
      <c r="Z152" s="672"/>
      <c r="AA152" s="672"/>
      <c r="AB152" s="672"/>
      <c r="AC152" s="672"/>
      <c r="AD152" s="672"/>
      <c r="AE152" s="672"/>
      <c r="AF152" s="672"/>
      <c r="AG152" s="672"/>
      <c r="AH152" s="672"/>
      <c r="AI152" s="672"/>
      <c r="AJ152" s="672"/>
      <c r="AK152" s="672"/>
      <c r="AL152" s="672"/>
      <c r="AM152" s="672"/>
      <c r="AN152" s="672"/>
      <c r="AO152" s="672"/>
      <c r="AP152" s="672"/>
      <c r="AQ152" s="672"/>
      <c r="AR152" s="672"/>
      <c r="AS152" s="672"/>
      <c r="AT152" s="672"/>
      <c r="AU152" s="672"/>
      <c r="AV152" s="672"/>
      <c r="AW152" s="672"/>
      <c r="AX152" s="672"/>
      <c r="AY152" s="672"/>
      <c r="AZ152" s="672"/>
      <c r="BA152" s="672"/>
      <c r="BB152" s="672"/>
      <c r="BC152" s="672"/>
      <c r="BD152" s="672"/>
      <c r="BE152" s="672"/>
      <c r="BF152" s="672"/>
      <c r="BO152" s="672"/>
      <c r="BP152" s="672"/>
      <c r="BQ152" s="672"/>
      <c r="BR152" s="672"/>
      <c r="BS152" s="672"/>
      <c r="BT152" s="672"/>
      <c r="BU152" s="672"/>
      <c r="BV152" s="672"/>
      <c r="BW152" s="672"/>
      <c r="BY152" s="672"/>
      <c r="BZ152" s="672"/>
      <c r="CA152" s="672"/>
      <c r="CB152" s="672"/>
      <c r="CC152" s="672"/>
      <c r="CD152" s="672"/>
      <c r="CE152" s="672"/>
      <c r="CF152" s="672"/>
      <c r="CG152" s="672"/>
      <c r="CP152" s="672"/>
    </row>
    <row r="153" spans="10:94">
      <c r="J153" s="672"/>
      <c r="K153" s="672"/>
      <c r="L153" s="672"/>
      <c r="M153" s="672"/>
      <c r="N153" s="672"/>
      <c r="O153" s="672"/>
      <c r="P153" s="672"/>
      <c r="Q153" s="672"/>
      <c r="R153" s="672"/>
      <c r="S153" s="672"/>
      <c r="T153" s="672"/>
      <c r="U153" s="672"/>
      <c r="V153" s="672"/>
      <c r="W153" s="672"/>
      <c r="X153" s="672"/>
      <c r="Y153" s="672"/>
      <c r="Z153" s="672"/>
      <c r="AA153" s="672"/>
      <c r="AB153" s="672"/>
      <c r="AC153" s="672"/>
      <c r="AD153" s="672"/>
      <c r="AE153" s="672"/>
      <c r="AF153" s="672"/>
      <c r="AG153" s="672"/>
      <c r="AH153" s="672"/>
      <c r="AI153" s="672"/>
      <c r="AJ153" s="672"/>
      <c r="AK153" s="672"/>
      <c r="AL153" s="672"/>
      <c r="AM153" s="672"/>
      <c r="AN153" s="672"/>
      <c r="AO153" s="672"/>
      <c r="AP153" s="672"/>
      <c r="AQ153" s="672"/>
      <c r="AR153" s="672"/>
      <c r="AS153" s="672"/>
      <c r="AT153" s="672"/>
      <c r="AU153" s="672"/>
      <c r="AV153" s="672"/>
      <c r="AW153" s="672"/>
      <c r="AX153" s="672"/>
      <c r="AY153" s="672"/>
      <c r="AZ153" s="672"/>
      <c r="BA153" s="672"/>
      <c r="BB153" s="672"/>
      <c r="BC153" s="672"/>
      <c r="BD153" s="672"/>
      <c r="BE153" s="672"/>
      <c r="BF153" s="672"/>
      <c r="BO153" s="672"/>
      <c r="BP153" s="672"/>
      <c r="BQ153" s="672"/>
      <c r="BR153" s="672"/>
      <c r="BS153" s="672"/>
      <c r="BT153" s="672"/>
      <c r="BU153" s="672"/>
      <c r="BV153" s="672"/>
      <c r="BW153" s="672"/>
      <c r="BY153" s="672"/>
      <c r="BZ153" s="672"/>
      <c r="CA153" s="672"/>
      <c r="CB153" s="672"/>
      <c r="CC153" s="672"/>
      <c r="CD153" s="672"/>
      <c r="CE153" s="672"/>
      <c r="CF153" s="672"/>
      <c r="CG153" s="672"/>
      <c r="CP153" s="672"/>
    </row>
    <row r="154" spans="10:94">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c r="AG154" s="672"/>
      <c r="AH154" s="672"/>
      <c r="AI154" s="672"/>
      <c r="AJ154" s="672"/>
      <c r="AK154" s="672"/>
      <c r="AM154" s="672"/>
      <c r="AN154" s="672"/>
      <c r="AO154" s="672"/>
      <c r="AP154" s="672"/>
      <c r="AQ154" s="672"/>
      <c r="AR154" s="672"/>
      <c r="AS154" s="672"/>
      <c r="AT154" s="672"/>
      <c r="AU154" s="672"/>
      <c r="AV154" s="672"/>
      <c r="AW154" s="672"/>
      <c r="AX154" s="672"/>
      <c r="AY154" s="672"/>
      <c r="AZ154" s="672"/>
      <c r="BA154" s="672"/>
      <c r="BB154" s="672"/>
      <c r="BC154" s="672"/>
      <c r="BD154" s="672"/>
      <c r="BE154" s="672"/>
      <c r="BF154" s="672"/>
      <c r="BO154" s="672"/>
      <c r="BP154" s="672"/>
      <c r="BQ154" s="672"/>
      <c r="BR154" s="672"/>
      <c r="BS154" s="672"/>
      <c r="BT154" s="672"/>
      <c r="BU154" s="672"/>
      <c r="BV154" s="672"/>
      <c r="BW154" s="672"/>
      <c r="BY154" s="672"/>
      <c r="BZ154" s="672"/>
      <c r="CA154" s="672"/>
      <c r="CB154" s="672"/>
      <c r="CC154" s="672"/>
      <c r="CD154" s="672"/>
      <c r="CE154" s="672"/>
      <c r="CF154" s="672"/>
      <c r="CG154" s="672"/>
      <c r="CP154" s="672"/>
    </row>
    <row r="155" spans="10:94">
      <c r="J155" s="672"/>
      <c r="K155" s="672"/>
      <c r="L155" s="672"/>
      <c r="M155" s="672"/>
      <c r="N155" s="672"/>
      <c r="O155" s="672"/>
      <c r="P155" s="672"/>
      <c r="Q155" s="672"/>
      <c r="R155" s="672"/>
      <c r="S155" s="672"/>
      <c r="T155" s="672"/>
      <c r="U155" s="672"/>
      <c r="V155" s="672"/>
      <c r="W155" s="672"/>
      <c r="X155" s="672"/>
      <c r="Y155" s="672"/>
      <c r="Z155" s="672"/>
      <c r="AA155" s="672"/>
      <c r="AB155" s="672"/>
      <c r="AC155" s="672"/>
      <c r="AD155" s="672"/>
      <c r="AE155" s="672"/>
      <c r="AF155" s="672"/>
      <c r="AG155" s="672"/>
      <c r="AH155" s="672"/>
      <c r="AI155" s="672"/>
      <c r="AJ155" s="672"/>
      <c r="AK155" s="672"/>
      <c r="AM155" s="672"/>
      <c r="AN155" s="672"/>
      <c r="AO155" s="672"/>
      <c r="AP155" s="672"/>
      <c r="AQ155" s="672"/>
      <c r="AR155" s="672"/>
      <c r="AS155" s="672"/>
      <c r="AT155" s="672"/>
      <c r="AU155" s="672"/>
      <c r="AV155" s="672"/>
      <c r="AW155" s="672"/>
      <c r="AX155" s="672"/>
      <c r="AY155" s="672"/>
      <c r="AZ155" s="672"/>
      <c r="BA155" s="672"/>
      <c r="BB155" s="672"/>
      <c r="BC155" s="672"/>
      <c r="BD155" s="672"/>
      <c r="BE155" s="672"/>
      <c r="BF155" s="672"/>
      <c r="BO155" s="672"/>
      <c r="BP155" s="672"/>
      <c r="BQ155" s="672"/>
      <c r="BR155" s="672"/>
      <c r="BS155" s="672"/>
      <c r="BT155" s="672"/>
      <c r="BU155" s="672"/>
      <c r="BV155" s="672"/>
      <c r="BW155" s="672"/>
      <c r="BY155" s="672"/>
      <c r="BZ155" s="672"/>
      <c r="CA155" s="672"/>
      <c r="CB155" s="672"/>
      <c r="CC155" s="672"/>
      <c r="CD155" s="672"/>
      <c r="CE155" s="672"/>
      <c r="CF155" s="672"/>
      <c r="CG155" s="672"/>
      <c r="CP155" s="672"/>
    </row>
    <row r="156" spans="10:94">
      <c r="J156" s="672"/>
      <c r="K156" s="672"/>
      <c r="L156" s="672"/>
      <c r="M156" s="672"/>
      <c r="N156" s="672"/>
      <c r="O156" s="672"/>
      <c r="P156" s="672"/>
      <c r="Q156" s="672"/>
      <c r="R156" s="672"/>
      <c r="T156" s="672"/>
      <c r="U156" s="672"/>
      <c r="V156" s="672"/>
      <c r="W156" s="672"/>
      <c r="X156" s="672"/>
      <c r="Y156" s="672"/>
      <c r="Z156" s="672"/>
      <c r="AA156" s="672"/>
      <c r="AB156" s="672"/>
      <c r="AC156" s="672"/>
      <c r="AD156" s="672"/>
      <c r="AE156" s="672"/>
      <c r="AF156" s="672"/>
      <c r="AG156" s="672"/>
      <c r="AH156" s="672"/>
      <c r="AI156" s="672"/>
      <c r="AJ156" s="672"/>
      <c r="AK156" s="672"/>
      <c r="AM156" s="672"/>
      <c r="AV156" s="672"/>
      <c r="AW156" s="672"/>
      <c r="AX156" s="672"/>
      <c r="AY156" s="672"/>
      <c r="AZ156" s="672"/>
      <c r="BA156" s="672"/>
      <c r="BB156" s="672"/>
      <c r="BC156" s="672"/>
      <c r="BD156" s="672"/>
      <c r="BE156" s="672"/>
      <c r="BF156" s="672"/>
      <c r="BO156" s="672"/>
      <c r="BP156" s="672"/>
      <c r="BQ156" s="672"/>
      <c r="BR156" s="672"/>
      <c r="BS156" s="672"/>
      <c r="BT156" s="672"/>
      <c r="BU156" s="672"/>
      <c r="BV156" s="672"/>
      <c r="BW156" s="672"/>
      <c r="BY156" s="672"/>
      <c r="BZ156" s="672"/>
      <c r="CA156" s="672"/>
      <c r="CB156" s="672"/>
      <c r="CC156" s="672"/>
      <c r="CD156" s="672"/>
      <c r="CE156" s="672"/>
      <c r="CF156" s="672"/>
      <c r="CG156" s="672"/>
      <c r="CP156" s="672"/>
    </row>
    <row r="157" spans="10:94">
      <c r="K157" s="672"/>
      <c r="L157" s="672"/>
      <c r="M157" s="672"/>
      <c r="N157" s="672"/>
      <c r="O157" s="672"/>
      <c r="P157" s="672"/>
      <c r="Q157" s="672"/>
      <c r="R157" s="672"/>
      <c r="T157" s="672"/>
      <c r="U157" s="672"/>
      <c r="V157" s="672"/>
      <c r="W157" s="672"/>
      <c r="X157" s="672"/>
      <c r="Y157" s="672"/>
      <c r="Z157" s="672"/>
      <c r="AA157" s="672"/>
      <c r="AB157" s="672"/>
      <c r="AC157" s="672"/>
      <c r="AD157" s="672"/>
      <c r="AE157" s="672"/>
      <c r="AF157" s="672"/>
      <c r="AG157" s="672"/>
      <c r="AH157" s="672"/>
      <c r="AI157" s="672"/>
      <c r="AJ157" s="672"/>
      <c r="AK157" s="672"/>
      <c r="AM157" s="672"/>
      <c r="AV157" s="672"/>
      <c r="AW157" s="672"/>
      <c r="AX157" s="672"/>
      <c r="AY157" s="672"/>
      <c r="AZ157" s="672"/>
      <c r="BA157" s="672"/>
      <c r="BB157" s="672"/>
      <c r="BC157" s="672"/>
      <c r="BD157" s="672"/>
      <c r="BE157" s="672"/>
      <c r="BF157" s="672"/>
      <c r="BO157" s="672"/>
      <c r="BP157" s="672"/>
      <c r="BQ157" s="672"/>
      <c r="BR157" s="672"/>
      <c r="BS157" s="672"/>
      <c r="BT157" s="672"/>
      <c r="BU157" s="672"/>
      <c r="BV157" s="672"/>
      <c r="BW157" s="672"/>
      <c r="BY157" s="672"/>
      <c r="BZ157" s="672"/>
      <c r="CA157" s="672"/>
      <c r="CB157" s="672"/>
      <c r="CC157" s="672"/>
      <c r="CD157" s="672"/>
      <c r="CE157" s="672"/>
      <c r="CF157" s="672"/>
      <c r="CG157" s="672"/>
      <c r="CP157" s="672"/>
    </row>
    <row r="158" spans="10:94">
      <c r="K158" s="672"/>
      <c r="L158" s="672"/>
      <c r="M158" s="672"/>
      <c r="N158" s="672"/>
      <c r="O158" s="672"/>
      <c r="P158" s="672"/>
      <c r="Q158" s="672"/>
      <c r="R158" s="672"/>
      <c r="T158" s="672"/>
      <c r="U158" s="672"/>
      <c r="V158" s="672"/>
      <c r="W158" s="672"/>
      <c r="X158" s="672"/>
      <c r="Y158" s="672"/>
      <c r="Z158" s="672"/>
      <c r="AA158" s="672"/>
      <c r="AB158" s="672"/>
      <c r="AC158" s="672"/>
      <c r="AD158" s="672"/>
      <c r="AE158" s="672"/>
      <c r="AF158" s="672"/>
      <c r="AG158" s="672"/>
      <c r="AH158" s="672"/>
      <c r="AI158" s="672"/>
      <c r="AJ158" s="672"/>
      <c r="AK158" s="672"/>
      <c r="AM158" s="672"/>
      <c r="AV158" s="672"/>
      <c r="AW158" s="672"/>
      <c r="AX158" s="672"/>
      <c r="AY158" s="672"/>
      <c r="AZ158" s="672"/>
      <c r="BA158" s="672"/>
      <c r="BB158" s="672"/>
      <c r="BC158" s="672"/>
      <c r="BD158" s="672"/>
      <c r="BE158" s="672"/>
      <c r="BF158" s="672"/>
      <c r="BO158" s="672"/>
      <c r="BP158" s="672"/>
      <c r="BQ158" s="672"/>
      <c r="BR158" s="672"/>
      <c r="BS158" s="672"/>
      <c r="BT158" s="672"/>
      <c r="BU158" s="672"/>
      <c r="BV158" s="672"/>
      <c r="BW158" s="672"/>
      <c r="BY158" s="672"/>
      <c r="BZ158" s="672"/>
      <c r="CA158" s="672"/>
      <c r="CB158" s="672"/>
      <c r="CC158" s="672"/>
      <c r="CD158" s="672"/>
      <c r="CE158" s="672"/>
      <c r="CF158" s="672"/>
      <c r="CG158" s="672"/>
      <c r="CP158" s="672"/>
    </row>
    <row r="159" spans="10:94">
      <c r="AC159" s="672"/>
      <c r="AD159" s="672"/>
      <c r="AE159" s="672"/>
      <c r="AF159" s="672"/>
      <c r="AG159" s="672"/>
      <c r="AH159" s="672"/>
      <c r="AI159" s="672"/>
      <c r="AJ159" s="672"/>
      <c r="AK159" s="672"/>
      <c r="AV159" s="672"/>
      <c r="AW159" s="672"/>
      <c r="AX159" s="672"/>
      <c r="AY159" s="672"/>
      <c r="AZ159" s="672"/>
      <c r="BA159" s="672"/>
      <c r="BB159" s="672"/>
      <c r="BC159" s="672"/>
      <c r="BD159" s="672"/>
      <c r="BE159" s="672"/>
      <c r="BF159" s="672"/>
      <c r="BO159" s="672"/>
      <c r="BP159" s="672"/>
      <c r="BQ159" s="672"/>
      <c r="BR159" s="672"/>
      <c r="BS159" s="672"/>
      <c r="BT159" s="672"/>
      <c r="BU159" s="672"/>
      <c r="BV159" s="672"/>
      <c r="BW159" s="672"/>
      <c r="BY159" s="672"/>
      <c r="BZ159" s="672"/>
      <c r="CA159" s="672"/>
      <c r="CB159" s="672"/>
      <c r="CC159" s="672"/>
      <c r="CD159" s="672"/>
      <c r="CE159" s="672"/>
      <c r="CF159" s="672"/>
      <c r="CG159" s="672"/>
      <c r="CP159" s="672"/>
    </row>
    <row r="160" spans="10:94">
      <c r="AD160" s="672"/>
      <c r="AE160" s="672"/>
      <c r="AF160" s="672"/>
      <c r="AG160" s="672"/>
      <c r="AH160" s="672"/>
      <c r="AI160" s="672"/>
      <c r="AJ160" s="672"/>
      <c r="AK160" s="672"/>
      <c r="AV160" s="672"/>
      <c r="AW160" s="672"/>
      <c r="AX160" s="672"/>
      <c r="AY160" s="672"/>
      <c r="AZ160" s="672"/>
      <c r="BA160" s="672"/>
      <c r="BB160" s="672"/>
      <c r="BC160" s="672"/>
      <c r="BD160" s="672"/>
      <c r="BE160" s="672"/>
      <c r="BF160" s="672"/>
      <c r="BO160" s="672"/>
      <c r="BP160" s="672"/>
      <c r="BQ160" s="672"/>
      <c r="BR160" s="672"/>
      <c r="BS160" s="672"/>
      <c r="BT160" s="672"/>
      <c r="BU160" s="672"/>
      <c r="BV160" s="672"/>
      <c r="BW160" s="672"/>
      <c r="BY160" s="672"/>
      <c r="BZ160" s="672"/>
      <c r="CA160" s="672"/>
      <c r="CB160" s="672"/>
      <c r="CC160" s="672"/>
      <c r="CD160" s="672"/>
      <c r="CE160" s="672"/>
      <c r="CF160" s="672"/>
      <c r="CG160" s="672"/>
      <c r="CP160" s="672"/>
    </row>
    <row r="161" spans="30:94">
      <c r="AD161" s="672"/>
      <c r="AE161" s="672"/>
      <c r="AF161" s="672"/>
      <c r="AG161" s="672"/>
      <c r="AH161" s="672"/>
      <c r="AI161" s="672"/>
      <c r="AJ161" s="672"/>
      <c r="AK161" s="672"/>
      <c r="AV161" s="672"/>
      <c r="AW161" s="672"/>
      <c r="AX161" s="672"/>
      <c r="AY161" s="672"/>
      <c r="AZ161" s="672"/>
      <c r="BA161" s="672"/>
      <c r="BB161" s="672"/>
      <c r="BC161" s="672"/>
      <c r="BD161" s="672"/>
      <c r="BE161" s="672"/>
      <c r="BF161" s="672"/>
      <c r="BP161" s="672"/>
      <c r="BQ161" s="672"/>
      <c r="BR161" s="672"/>
      <c r="BS161" s="672"/>
      <c r="BT161" s="672"/>
      <c r="BU161" s="672"/>
      <c r="BV161" s="672"/>
      <c r="BW161" s="672"/>
      <c r="BY161" s="672"/>
      <c r="BZ161" s="672"/>
      <c r="CA161" s="672"/>
      <c r="CB161" s="672"/>
      <c r="CC161" s="672"/>
      <c r="CD161" s="672"/>
      <c r="CE161" s="672"/>
      <c r="CF161" s="672"/>
      <c r="CG161" s="672"/>
      <c r="CP161" s="672"/>
    </row>
    <row r="162" spans="30:94">
      <c r="AD162" s="672"/>
      <c r="AE162" s="672"/>
      <c r="AF162" s="672"/>
      <c r="AG162" s="672"/>
      <c r="AH162" s="672"/>
      <c r="AI162" s="672"/>
      <c r="AJ162" s="672"/>
      <c r="AK162" s="672"/>
      <c r="AV162" s="672"/>
      <c r="AW162" s="672"/>
      <c r="AX162" s="672"/>
      <c r="AY162" s="672"/>
      <c r="AZ162" s="672"/>
      <c r="BA162" s="672"/>
      <c r="BB162" s="672"/>
      <c r="BC162" s="672"/>
      <c r="BD162" s="672"/>
      <c r="BE162" s="672"/>
      <c r="BP162" s="672"/>
      <c r="BQ162" s="672"/>
      <c r="BR162" s="672"/>
      <c r="BS162" s="672"/>
      <c r="BT162" s="672"/>
      <c r="BU162" s="672"/>
      <c r="BV162" s="672"/>
      <c r="BW162" s="672"/>
      <c r="BY162" s="672"/>
      <c r="CP162" s="672"/>
    </row>
    <row r="163" spans="30:94">
      <c r="AD163" s="672"/>
      <c r="AE163" s="672"/>
      <c r="AF163" s="672"/>
      <c r="AG163" s="672"/>
      <c r="AH163" s="672"/>
      <c r="AI163" s="672"/>
      <c r="AJ163" s="672"/>
      <c r="AK163" s="672"/>
      <c r="AV163" s="672"/>
      <c r="AW163" s="672"/>
      <c r="AX163" s="672"/>
      <c r="AY163" s="672"/>
      <c r="AZ163" s="672"/>
      <c r="BA163" s="672"/>
      <c r="BB163" s="672"/>
      <c r="BC163" s="672"/>
      <c r="BD163" s="672"/>
      <c r="BE163" s="672"/>
      <c r="BY163" s="672"/>
      <c r="CP163" s="672"/>
    </row>
    <row r="164" spans="30:94">
      <c r="AD164" s="672"/>
      <c r="AE164" s="672"/>
      <c r="AF164" s="672"/>
      <c r="AG164" s="672"/>
      <c r="AH164" s="672"/>
      <c r="AI164" s="672"/>
      <c r="AJ164" s="672"/>
      <c r="AK164" s="672"/>
      <c r="AV164" s="672"/>
      <c r="AW164" s="672"/>
      <c r="AX164" s="672"/>
      <c r="AY164" s="672"/>
      <c r="AZ164" s="672"/>
      <c r="BA164" s="672"/>
      <c r="BB164" s="672"/>
      <c r="BC164" s="672"/>
      <c r="BD164" s="672"/>
      <c r="BE164" s="672"/>
      <c r="BY164" s="672"/>
      <c r="CP164" s="672"/>
    </row>
    <row r="165" spans="30:94">
      <c r="AD165" s="672"/>
      <c r="AE165" s="672"/>
      <c r="AF165" s="672"/>
      <c r="AG165" s="672"/>
      <c r="AH165" s="672"/>
      <c r="AI165" s="672"/>
      <c r="AJ165" s="672"/>
      <c r="AK165" s="672"/>
      <c r="AV165" s="672"/>
      <c r="AW165" s="672"/>
      <c r="AX165" s="672"/>
      <c r="AY165" s="672"/>
      <c r="AZ165" s="672"/>
      <c r="BA165" s="672"/>
      <c r="BB165" s="672"/>
      <c r="BC165" s="672"/>
      <c r="BD165" s="672"/>
      <c r="BE165" s="672"/>
      <c r="BY165" s="672"/>
    </row>
    <row r="166" spans="30:94">
      <c r="AV166" s="672"/>
      <c r="AW166" s="672"/>
      <c r="AX166" s="672"/>
      <c r="AY166" s="672"/>
      <c r="AZ166" s="672"/>
      <c r="BA166" s="672"/>
      <c r="BB166" s="672"/>
      <c r="BC166" s="672"/>
      <c r="BD166" s="672"/>
      <c r="BE166" s="672"/>
      <c r="BY166" s="672"/>
    </row>
    <row r="167" spans="30:94">
      <c r="AV167" s="672"/>
      <c r="AW167" s="672"/>
      <c r="AX167" s="672"/>
      <c r="AY167" s="672"/>
      <c r="AZ167" s="672"/>
      <c r="BA167" s="672"/>
      <c r="BB167" s="672"/>
      <c r="BC167" s="672"/>
      <c r="BD167" s="672"/>
      <c r="BE167" s="672"/>
      <c r="BY167" s="672"/>
    </row>
    <row r="168" spans="30:94">
      <c r="AV168" s="672"/>
      <c r="AW168" s="672"/>
      <c r="AX168" s="672"/>
      <c r="AY168" s="672"/>
      <c r="AZ168" s="672"/>
      <c r="BA168" s="672"/>
      <c r="BB168" s="672"/>
      <c r="BC168" s="672"/>
      <c r="BD168" s="672"/>
      <c r="BE168" s="672"/>
      <c r="BY168" s="672"/>
    </row>
    <row r="169" spans="30:94">
      <c r="AV169" s="672"/>
      <c r="AW169" s="672"/>
      <c r="AX169" s="672"/>
      <c r="AY169" s="672"/>
      <c r="AZ169" s="672"/>
      <c r="BA169" s="672"/>
      <c r="BB169" s="672"/>
      <c r="BC169" s="672"/>
      <c r="BD169" s="672"/>
      <c r="BE169" s="672"/>
      <c r="BY169" s="672"/>
    </row>
    <row r="170" spans="30:94">
      <c r="AV170" s="672"/>
      <c r="AW170" s="672"/>
      <c r="AX170" s="672"/>
      <c r="AY170" s="672"/>
      <c r="AZ170" s="672"/>
      <c r="BA170" s="672"/>
      <c r="BB170" s="672"/>
      <c r="BC170" s="672"/>
      <c r="BD170" s="672"/>
      <c r="BE170" s="672"/>
      <c r="BY170" s="672"/>
    </row>
    <row r="171" spans="30:94">
      <c r="AV171" s="672"/>
      <c r="AW171" s="672"/>
      <c r="AX171" s="672"/>
      <c r="AY171" s="672"/>
      <c r="AZ171" s="672"/>
      <c r="BA171" s="672"/>
      <c r="BB171" s="672"/>
      <c r="BC171" s="672"/>
      <c r="BD171" s="672"/>
      <c r="BE171" s="672"/>
      <c r="BY171" s="672"/>
    </row>
    <row r="172" spans="30:94">
      <c r="AV172" s="672"/>
      <c r="BE172" s="672"/>
      <c r="BY172" s="672"/>
    </row>
    <row r="173" spans="30:94">
      <c r="AV173" s="672"/>
      <c r="BE173" s="672"/>
      <c r="BY173" s="672"/>
    </row>
    <row r="174" spans="30:94">
      <c r="AV174" s="672"/>
      <c r="BE174" s="672"/>
      <c r="BY174" s="672"/>
    </row>
    <row r="175" spans="30:94">
      <c r="AV175" s="672"/>
      <c r="BE175" s="672"/>
      <c r="BY175" s="672"/>
    </row>
    <row r="176" spans="30:94">
      <c r="AV176" s="672"/>
      <c r="BE176" s="672"/>
      <c r="BY176" s="672"/>
    </row>
    <row r="177" spans="48:77">
      <c r="AV177" s="672"/>
      <c r="BE177" s="672"/>
      <c r="BY177" s="672"/>
    </row>
    <row r="178" spans="48:77">
      <c r="AV178" s="672"/>
      <c r="BE178" s="672"/>
      <c r="BY178" s="672"/>
    </row>
    <row r="179" spans="48:77">
      <c r="AV179" s="672"/>
      <c r="BE179" s="672"/>
      <c r="BY179" s="672"/>
    </row>
    <row r="180" spans="48:77">
      <c r="AV180" s="672"/>
      <c r="BE180" s="672"/>
      <c r="BY180" s="672"/>
    </row>
    <row r="181" spans="48:77">
      <c r="AV181" s="672"/>
      <c r="BE181" s="672"/>
    </row>
    <row r="182" spans="48:77">
      <c r="AV182" s="672"/>
      <c r="BE182" s="672"/>
    </row>
    <row r="183" spans="48:77">
      <c r="AV183" s="672"/>
      <c r="BE183" s="672"/>
    </row>
    <row r="184" spans="48:77">
      <c r="AV184" s="672"/>
      <c r="BE184" s="672"/>
    </row>
    <row r="185" spans="48:77">
      <c r="AV185" s="672"/>
      <c r="BE185" s="672"/>
    </row>
    <row r="186" spans="48:77">
      <c r="AV186" s="672"/>
      <c r="BE186" s="672"/>
    </row>
    <row r="187" spans="48:77">
      <c r="AV187" s="672"/>
      <c r="BE187" s="672"/>
    </row>
    <row r="188" spans="48:77">
      <c r="BE188" s="672"/>
    </row>
    <row r="189" spans="48:77">
      <c r="BE189" s="672"/>
    </row>
    <row r="190" spans="48:77">
      <c r="BE190" s="672"/>
    </row>
  </sheetData>
  <mergeCells count="224">
    <mergeCell ref="AN7:AR7"/>
    <mergeCell ref="AS7:AU7"/>
    <mergeCell ref="AN32:AR32"/>
    <mergeCell ref="AN25:AR25"/>
    <mergeCell ref="AN34:AR34"/>
    <mergeCell ref="AN33:AR33"/>
    <mergeCell ref="AN28:AR28"/>
    <mergeCell ref="AN22:AR22"/>
    <mergeCell ref="AN8:AR8"/>
    <mergeCell ref="AN9:AR9"/>
    <mergeCell ref="AN10:AR10"/>
    <mergeCell ref="AN11:AR11"/>
    <mergeCell ref="AN12:AR12"/>
    <mergeCell ref="AN13:AR13"/>
    <mergeCell ref="AN14:AR14"/>
    <mergeCell ref="AN26:AR26"/>
    <mergeCell ref="AS32:AU32"/>
    <mergeCell ref="AS25:AU25"/>
    <mergeCell ref="AS21:AU21"/>
    <mergeCell ref="AS22:AU22"/>
    <mergeCell ref="AN21:AR21"/>
    <mergeCell ref="AN27:AR27"/>
    <mergeCell ref="AN24:AR24"/>
    <mergeCell ref="AS34:AU34"/>
    <mergeCell ref="AI16:AK16"/>
    <mergeCell ref="AN31:AR31"/>
    <mergeCell ref="AD41:AH41"/>
    <mergeCell ref="AD42:AH42"/>
    <mergeCell ref="AD43:AH43"/>
    <mergeCell ref="AD47:AH47"/>
    <mergeCell ref="AD48:AH48"/>
    <mergeCell ref="AI28:AK28"/>
    <mergeCell ref="AI29:AK29"/>
    <mergeCell ref="AI30:AK30"/>
    <mergeCell ref="AI31:AK31"/>
    <mergeCell ref="AD32:AH32"/>
    <mergeCell ref="AD33:AH33"/>
    <mergeCell ref="AD34:AH34"/>
    <mergeCell ref="AD35:AH35"/>
    <mergeCell ref="AD36:AH36"/>
    <mergeCell ref="AD37:AH37"/>
    <mergeCell ref="AD38:AH38"/>
    <mergeCell ref="AD39:AH39"/>
    <mergeCell ref="AD40:AH40"/>
    <mergeCell ref="AD16:AH16"/>
    <mergeCell ref="AI24:AK24"/>
    <mergeCell ref="AD25:AH25"/>
    <mergeCell ref="AI25:AK25"/>
    <mergeCell ref="AS50:AU50"/>
    <mergeCell ref="BV5:BW7"/>
    <mergeCell ref="BV16:BW16"/>
    <mergeCell ref="BT16:BU16"/>
    <mergeCell ref="AW37:BA37"/>
    <mergeCell ref="BB37:BD37"/>
    <mergeCell ref="AW39:BA39"/>
    <mergeCell ref="BP16:BS16"/>
    <mergeCell ref="BP9:BS9"/>
    <mergeCell ref="BT8:BU8"/>
    <mergeCell ref="BT9:BU9"/>
    <mergeCell ref="BT10:BU10"/>
    <mergeCell ref="BT11:BU11"/>
    <mergeCell ref="BT12:BU12"/>
    <mergeCell ref="BT13:BU13"/>
    <mergeCell ref="BT14:BU14"/>
    <mergeCell ref="AS6:AU6"/>
    <mergeCell ref="BP46:BT46"/>
    <mergeCell ref="BU46:BW46"/>
    <mergeCell ref="BU34:BW34"/>
    <mergeCell ref="BU35:BW35"/>
    <mergeCell ref="BU36:BW36"/>
    <mergeCell ref="BU37:BW37"/>
    <mergeCell ref="BU38:BW38"/>
    <mergeCell ref="BU39:BW39"/>
    <mergeCell ref="BU40:BW40"/>
    <mergeCell ref="BU41:BW41"/>
    <mergeCell ref="BU42:BW42"/>
    <mergeCell ref="BU43:BW43"/>
    <mergeCell ref="BU44:BW44"/>
    <mergeCell ref="BU45:BW45"/>
    <mergeCell ref="BV14:BW14"/>
    <mergeCell ref="BV15:BW15"/>
    <mergeCell ref="BT15:BU15"/>
    <mergeCell ref="BP33:BT33"/>
    <mergeCell ref="BU33:BW33"/>
    <mergeCell ref="BP32:BT32"/>
    <mergeCell ref="BU32:BW32"/>
    <mergeCell ref="BP19:BT20"/>
    <mergeCell ref="AS31:AU31"/>
    <mergeCell ref="BB26:BD26"/>
    <mergeCell ref="BP24:BT24"/>
    <mergeCell ref="BP28:BT28"/>
    <mergeCell ref="BP31:BT31"/>
    <mergeCell ref="BU31:BW31"/>
    <mergeCell ref="BU30:BW30"/>
    <mergeCell ref="BP30:BT30"/>
    <mergeCell ref="BP29:BT29"/>
    <mergeCell ref="BU29:BW29"/>
    <mergeCell ref="BU26:BW26"/>
    <mergeCell ref="BU28:BW28"/>
    <mergeCell ref="BP27:BT27"/>
    <mergeCell ref="AS27:AU27"/>
    <mergeCell ref="AS26:AU26"/>
    <mergeCell ref="BP5:BS7"/>
    <mergeCell ref="BT5:BU7"/>
    <mergeCell ref="BP8:BS8"/>
    <mergeCell ref="BV8:BW8"/>
    <mergeCell ref="BV9:BW9"/>
    <mergeCell ref="BV10:BW10"/>
    <mergeCell ref="BV11:BW11"/>
    <mergeCell ref="BV12:BW12"/>
    <mergeCell ref="BV13:BW13"/>
    <mergeCell ref="AD50:AH50"/>
    <mergeCell ref="AI50:AK50"/>
    <mergeCell ref="AI49:AK49"/>
    <mergeCell ref="AD46:AH46"/>
    <mergeCell ref="AI46:AK46"/>
    <mergeCell ref="AD49:AH49"/>
    <mergeCell ref="AD44:AH44"/>
    <mergeCell ref="AI44:AK44"/>
    <mergeCell ref="AD45:AH45"/>
    <mergeCell ref="AI45:AK45"/>
    <mergeCell ref="AI48:AK48"/>
    <mergeCell ref="AD17:AH17"/>
    <mergeCell ref="AI17:AK17"/>
    <mergeCell ref="AD28:AH28"/>
    <mergeCell ref="AD29:AH29"/>
    <mergeCell ref="AD30:AH30"/>
    <mergeCell ref="AI20:AK20"/>
    <mergeCell ref="AD18:AH18"/>
    <mergeCell ref="AI18:AK18"/>
    <mergeCell ref="AI19:AK19"/>
    <mergeCell ref="AD22:AH22"/>
    <mergeCell ref="AD23:AH23"/>
    <mergeCell ref="AI23:AK23"/>
    <mergeCell ref="AD24:AH24"/>
    <mergeCell ref="AI22:AK22"/>
    <mergeCell ref="AD19:AH19"/>
    <mergeCell ref="AD20:AH20"/>
    <mergeCell ref="AD21:AH21"/>
    <mergeCell ref="AI21:AK21"/>
    <mergeCell ref="AD26:AH26"/>
    <mergeCell ref="AI26:AK26"/>
    <mergeCell ref="AD27:AH27"/>
    <mergeCell ref="AI27:AK27"/>
    <mergeCell ref="AD31:AH31"/>
    <mergeCell ref="AS33:AU33"/>
    <mergeCell ref="AN51:AR51"/>
    <mergeCell ref="AS51:AU51"/>
    <mergeCell ref="AN50:AR50"/>
    <mergeCell ref="BP21:BT21"/>
    <mergeCell ref="BU21:BW21"/>
    <mergeCell ref="BU24:BW24"/>
    <mergeCell ref="BU23:BW23"/>
    <mergeCell ref="BP25:BT25"/>
    <mergeCell ref="BU25:BW25"/>
    <mergeCell ref="AS30:AU30"/>
    <mergeCell ref="AS28:AU28"/>
    <mergeCell ref="AN29:AR29"/>
    <mergeCell ref="AS29:AU29"/>
    <mergeCell ref="BP26:BT26"/>
    <mergeCell ref="AN30:AR30"/>
    <mergeCell ref="AW23:BA23"/>
    <mergeCell ref="BB23:BD23"/>
    <mergeCell ref="AW24:BA24"/>
    <mergeCell ref="BB24:BD24"/>
    <mergeCell ref="AW25:BA25"/>
    <mergeCell ref="BB25:BD25"/>
    <mergeCell ref="AW26:BA26"/>
    <mergeCell ref="AN5:AR5"/>
    <mergeCell ref="AS5:AU5"/>
    <mergeCell ref="BP10:BS10"/>
    <mergeCell ref="BP11:BS11"/>
    <mergeCell ref="BP12:BS12"/>
    <mergeCell ref="BP13:BS13"/>
    <mergeCell ref="BP14:BS14"/>
    <mergeCell ref="BP15:BS15"/>
    <mergeCell ref="AW40:BA40"/>
    <mergeCell ref="AW6:BA6"/>
    <mergeCell ref="AW7:BA7"/>
    <mergeCell ref="AW8:BA8"/>
    <mergeCell ref="AW9:BA9"/>
    <mergeCell ref="BB6:BD6"/>
    <mergeCell ref="AW5:BA5"/>
    <mergeCell ref="BB5:BD5"/>
    <mergeCell ref="BB7:BD7"/>
    <mergeCell ref="BB8:BD8"/>
    <mergeCell ref="BB9:BD9"/>
    <mergeCell ref="BB39:BD39"/>
    <mergeCell ref="BB40:BD40"/>
    <mergeCell ref="AN6:AR6"/>
    <mergeCell ref="BP23:BT23"/>
    <mergeCell ref="BP22:BT22"/>
    <mergeCell ref="CE18:CG18"/>
    <mergeCell ref="BZ22:CE22"/>
    <mergeCell ref="BZ23:CE23"/>
    <mergeCell ref="BZ28:CE28"/>
    <mergeCell ref="BZ24:CE24"/>
    <mergeCell ref="BZ25:CE25"/>
    <mergeCell ref="BZ20:CE20"/>
    <mergeCell ref="BZ21:CE21"/>
    <mergeCell ref="BU27:BW27"/>
    <mergeCell ref="BU22:BW22"/>
    <mergeCell ref="BZ26:CE26"/>
    <mergeCell ref="BZ27:CE27"/>
    <mergeCell ref="BU19:BW20"/>
    <mergeCell ref="AW22:BA22"/>
    <mergeCell ref="BB22:BD22"/>
    <mergeCell ref="AW12:BA12"/>
    <mergeCell ref="BB12:BD12"/>
    <mergeCell ref="AW21:BA21"/>
    <mergeCell ref="BB21:BD21"/>
    <mergeCell ref="AS24:AU24"/>
    <mergeCell ref="AN23:AR23"/>
    <mergeCell ref="AS23:AU23"/>
    <mergeCell ref="AI41:AK41"/>
    <mergeCell ref="AI32:AK32"/>
    <mergeCell ref="AI33:AK33"/>
    <mergeCell ref="AI34:AK34"/>
    <mergeCell ref="AI35:AK35"/>
    <mergeCell ref="AI36:AK36"/>
    <mergeCell ref="AI37:AK37"/>
    <mergeCell ref="AI38:AK38"/>
    <mergeCell ref="AI39:AK39"/>
    <mergeCell ref="AI40:AK40"/>
  </mergeCells>
  <pageMargins left="0.5" right="0.5" top="0.75" bottom="0.75" header="0.3" footer="0.3"/>
  <pageSetup scale="72" firstPageNumber="20" orientation="landscape" useFirstPageNumber="1" r:id="rId1"/>
  <headerFooter scaleWithDoc="0">
    <oddHeader>&amp;C&amp;"Arial,Bold"&amp;11
&amp;10NOTES TO THE COMPTROLLER'S 2023 ANNUAL REPORT TO THE LEGISLATURE ON THE STATE FUNDS - CASH BASIS OF ACCOUNTING</oddHeader>
    <oddFooter>&amp;R&amp;8&amp;P</oddFooter>
  </headerFooter>
  <colBreaks count="3" manualBreakCount="3">
    <brk id="19" min="1" max="50" man="1"/>
    <brk id="38" min="1" max="50" man="1"/>
    <brk id="57" min="1" max="50" man="1"/>
  </colBreaks>
  <customProperties>
    <customPr name="SheetOptions"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F68"/>
  <sheetViews>
    <sheetView showGridLines="0" zoomScale="80" zoomScaleNormal="60" workbookViewId="0"/>
  </sheetViews>
  <sheetFormatPr defaultColWidth="9.88671875" defaultRowHeight="12.75"/>
  <cols>
    <col min="1" max="1" width="2.44140625" style="180" customWidth="1"/>
    <col min="2" max="2" width="1.5546875" style="180" customWidth="1"/>
    <col min="3" max="3" width="16.88671875" style="180" customWidth="1"/>
    <col min="4" max="4" width="1.88671875" style="180" customWidth="1"/>
    <col min="5" max="5" width="2.109375" style="180" customWidth="1"/>
    <col min="6" max="6" width="9.109375" style="180" customWidth="1"/>
    <col min="7" max="7" width="2.109375" style="180" customWidth="1"/>
    <col min="8" max="8" width="12.109375" style="180" customWidth="1"/>
    <col min="9" max="9" width="2.109375" style="180" customWidth="1"/>
    <col min="10" max="10" width="9.88671875" style="180" customWidth="1"/>
    <col min="11" max="11" width="1.5546875" style="180" customWidth="1"/>
    <col min="12" max="12" width="9.109375" style="180" customWidth="1"/>
    <col min="13" max="13" width="2.109375" style="180" customWidth="1"/>
    <col min="14" max="14" width="10.109375" style="180" customWidth="1"/>
    <col min="15" max="15" width="2.109375" style="180" customWidth="1"/>
    <col min="16" max="16" width="10.109375" style="180" customWidth="1"/>
    <col min="17" max="17" width="2.109375" style="180" customWidth="1"/>
    <col min="18" max="18" width="11.5546875" style="180" bestFit="1" customWidth="1"/>
    <col min="19" max="19" width="2.109375" style="180" customWidth="1"/>
    <col min="20" max="20" width="9.109375" style="180" customWidth="1"/>
    <col min="21" max="21" width="2.109375" style="180" customWidth="1"/>
    <col min="22" max="22" width="12.109375" style="180" customWidth="1"/>
    <col min="23" max="23" width="2.109375" style="180" customWidth="1"/>
    <col min="24" max="24" width="10" style="180" customWidth="1"/>
    <col min="25" max="25" width="2.109375" style="180" customWidth="1"/>
    <col min="26" max="26" width="9.88671875" style="180" customWidth="1"/>
    <col min="27" max="27" width="2.109375" style="180" customWidth="1"/>
    <col min="28" max="28" width="10.88671875" style="180" customWidth="1"/>
    <col min="29" max="29" width="1.88671875" style="180" customWidth="1"/>
    <col min="30" max="30" width="10.88671875" style="180" customWidth="1"/>
    <col min="31" max="31" width="2.88671875" style="180" customWidth="1"/>
    <col min="32" max="16384" width="9.88671875" style="180"/>
  </cols>
  <sheetData>
    <row r="1" spans="1:31" ht="15">
      <c r="A1" s="369" t="s">
        <v>775</v>
      </c>
    </row>
    <row r="3" spans="1:31" ht="20.25">
      <c r="A3" s="570" t="s">
        <v>1317</v>
      </c>
      <c r="B3" s="411"/>
      <c r="N3" s="412"/>
      <c r="Q3" s="198"/>
      <c r="R3" s="218"/>
      <c r="S3" s="413"/>
      <c r="T3" s="413"/>
      <c r="U3" s="413"/>
      <c r="V3" s="413"/>
      <c r="W3" s="413"/>
      <c r="X3" s="413"/>
      <c r="Y3" s="413"/>
      <c r="Z3" s="412"/>
      <c r="AA3" s="412"/>
      <c r="AE3" s="414"/>
    </row>
    <row r="4" spans="1:31" ht="16.5" customHeight="1">
      <c r="A4" s="415"/>
      <c r="B4" s="188"/>
      <c r="N4" s="412"/>
      <c r="Q4" s="198"/>
      <c r="R4" s="218"/>
      <c r="S4" s="413"/>
      <c r="T4" s="413"/>
      <c r="U4" s="413"/>
      <c r="V4" s="413"/>
      <c r="W4" s="413"/>
      <c r="X4" s="413"/>
      <c r="Y4" s="413"/>
      <c r="Z4" s="412"/>
      <c r="AA4" s="412"/>
      <c r="AE4" s="414"/>
    </row>
    <row r="5" spans="1:31" ht="13.35" customHeight="1">
      <c r="N5" s="412"/>
      <c r="O5" s="412"/>
      <c r="P5" s="412"/>
      <c r="Q5" s="412"/>
      <c r="R5" s="412"/>
      <c r="S5" s="412"/>
      <c r="T5" s="412"/>
      <c r="U5" s="412"/>
      <c r="V5" s="412"/>
      <c r="W5" s="412"/>
      <c r="X5" s="412"/>
      <c r="Y5" s="412"/>
      <c r="Z5" s="412"/>
      <c r="AA5" s="412"/>
      <c r="AB5" s="416"/>
      <c r="AC5" s="416"/>
      <c r="AE5" s="414"/>
    </row>
    <row r="6" spans="1:31" ht="16.350000000000001" customHeight="1">
      <c r="B6" s="417" t="s">
        <v>1342</v>
      </c>
      <c r="C6" s="418"/>
      <c r="D6" s="419"/>
      <c r="E6" s="419"/>
      <c r="F6" s="419"/>
      <c r="G6" s="419"/>
      <c r="H6" s="419"/>
      <c r="I6" s="419"/>
      <c r="J6" s="419"/>
      <c r="K6" s="419"/>
      <c r="L6" s="420"/>
      <c r="M6" s="420"/>
      <c r="N6" s="420"/>
      <c r="O6" s="420"/>
      <c r="P6" s="420"/>
      <c r="Q6" s="420"/>
      <c r="R6" s="420"/>
      <c r="S6" s="420"/>
      <c r="T6" s="420"/>
      <c r="U6" s="420"/>
      <c r="V6" s="420"/>
      <c r="W6" s="412"/>
      <c r="X6" s="412"/>
      <c r="Y6" s="412"/>
      <c r="Z6" s="412"/>
      <c r="AA6" s="412"/>
      <c r="AB6" s="416"/>
      <c r="AC6" s="416"/>
      <c r="AE6" s="414"/>
    </row>
    <row r="7" spans="1:31" ht="10.35" customHeight="1">
      <c r="A7" s="412"/>
      <c r="B7" s="420"/>
      <c r="C7" s="420"/>
      <c r="D7" s="420"/>
      <c r="E7" s="420"/>
      <c r="F7" s="420"/>
      <c r="G7" s="420"/>
      <c r="H7" s="420"/>
      <c r="I7" s="420"/>
      <c r="J7" s="420"/>
      <c r="K7" s="420"/>
      <c r="L7" s="420"/>
      <c r="M7" s="420"/>
      <c r="N7" s="420"/>
      <c r="O7" s="420"/>
      <c r="P7" s="420"/>
      <c r="Q7" s="420"/>
      <c r="R7" s="420"/>
      <c r="S7" s="420"/>
      <c r="T7" s="420"/>
      <c r="U7" s="420"/>
      <c r="V7" s="420"/>
      <c r="W7" s="412"/>
      <c r="X7" s="412"/>
      <c r="Y7" s="412"/>
      <c r="Z7" s="412"/>
      <c r="AA7" s="412"/>
      <c r="AB7" s="416"/>
      <c r="AC7" s="416"/>
      <c r="AE7" s="414"/>
    </row>
    <row r="8" spans="1:31" ht="16.350000000000001" customHeight="1">
      <c r="A8" s="188"/>
      <c r="B8" s="418"/>
      <c r="C8" s="933" t="s">
        <v>1089</v>
      </c>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414"/>
    </row>
    <row r="9" spans="1:31" ht="16.350000000000001" customHeight="1">
      <c r="A9" s="188"/>
      <c r="B9" s="418"/>
      <c r="C9" s="933"/>
      <c r="D9" s="933"/>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414"/>
    </row>
    <row r="10" spans="1:31" ht="16.350000000000001" customHeight="1">
      <c r="A10" s="188"/>
      <c r="B10" s="418"/>
      <c r="C10" s="701"/>
      <c r="D10" s="701"/>
      <c r="E10" s="701"/>
      <c r="F10" s="701"/>
      <c r="G10" s="701"/>
      <c r="H10" s="701"/>
      <c r="I10" s="701"/>
      <c r="J10" s="701"/>
      <c r="K10" s="701"/>
      <c r="L10" s="701"/>
      <c r="M10" s="701"/>
      <c r="N10" s="701"/>
      <c r="O10" s="701"/>
      <c r="P10" s="701"/>
      <c r="Q10" s="701"/>
      <c r="R10" s="701"/>
      <c r="S10" s="701"/>
      <c r="T10" s="701"/>
      <c r="U10" s="701"/>
      <c r="V10" s="701"/>
      <c r="AE10" s="414"/>
    </row>
    <row r="11" spans="1:31" ht="7.35" customHeight="1">
      <c r="A11" s="188"/>
      <c r="B11" s="418"/>
      <c r="C11" s="418"/>
      <c r="D11" s="418"/>
      <c r="E11" s="418"/>
      <c r="F11" s="418"/>
      <c r="G11" s="418"/>
      <c r="H11" s="418"/>
      <c r="I11" s="418"/>
      <c r="J11" s="418"/>
      <c r="K11" s="421"/>
      <c r="L11" s="421"/>
      <c r="M11" s="421"/>
      <c r="N11" s="421"/>
      <c r="O11" s="421"/>
      <c r="P11" s="421"/>
      <c r="Q11" s="421"/>
      <c r="R11" s="421"/>
      <c r="S11" s="421"/>
      <c r="T11" s="421"/>
      <c r="U11" s="421"/>
      <c r="V11" s="421"/>
      <c r="AE11" s="414"/>
    </row>
    <row r="12" spans="1:31" ht="16.350000000000001" customHeight="1">
      <c r="A12" s="188"/>
      <c r="B12" s="418"/>
      <c r="C12" s="933" t="s">
        <v>1373</v>
      </c>
      <c r="D12" s="933"/>
      <c r="E12" s="933"/>
      <c r="F12" s="933"/>
      <c r="G12" s="933"/>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414"/>
    </row>
    <row r="13" spans="1:31" ht="16.350000000000001" customHeight="1">
      <c r="A13" s="188"/>
      <c r="B13" s="418"/>
      <c r="C13" s="933"/>
      <c r="D13" s="933"/>
      <c r="E13" s="933"/>
      <c r="F13" s="933"/>
      <c r="G13" s="933"/>
      <c r="H13" s="933"/>
      <c r="I13" s="933"/>
      <c r="J13" s="933"/>
      <c r="K13" s="933"/>
      <c r="L13" s="933"/>
      <c r="M13" s="933"/>
      <c r="N13" s="933"/>
      <c r="O13" s="933"/>
      <c r="P13" s="933"/>
      <c r="Q13" s="933"/>
      <c r="R13" s="933"/>
      <c r="S13" s="933"/>
      <c r="T13" s="933"/>
      <c r="U13" s="933"/>
      <c r="V13" s="933"/>
      <c r="W13" s="933"/>
      <c r="X13" s="933"/>
      <c r="Y13" s="933"/>
      <c r="Z13" s="933"/>
      <c r="AA13" s="933"/>
      <c r="AB13" s="933"/>
      <c r="AC13" s="933"/>
      <c r="AD13" s="933"/>
      <c r="AE13" s="414"/>
    </row>
    <row r="14" spans="1:31" ht="7.35" customHeight="1">
      <c r="A14" s="188"/>
      <c r="B14" s="418"/>
      <c r="C14" s="418"/>
      <c r="D14" s="418"/>
      <c r="E14" s="418"/>
      <c r="F14" s="418"/>
      <c r="G14" s="418"/>
      <c r="H14" s="418"/>
      <c r="I14" s="418"/>
      <c r="J14" s="418"/>
      <c r="K14" s="421"/>
      <c r="L14" s="421"/>
      <c r="M14" s="421"/>
      <c r="N14" s="421"/>
      <c r="O14" s="421"/>
      <c r="P14" s="421"/>
      <c r="Q14" s="421"/>
      <c r="R14" s="421"/>
      <c r="S14" s="421"/>
      <c r="T14" s="421"/>
      <c r="U14" s="421"/>
      <c r="V14" s="421"/>
      <c r="AE14" s="414"/>
    </row>
    <row r="15" spans="1:31" ht="16.350000000000001" customHeight="1">
      <c r="A15" s="188"/>
      <c r="B15" s="418"/>
      <c r="C15" s="422" t="s">
        <v>1319</v>
      </c>
      <c r="D15" s="418"/>
      <c r="E15" s="418"/>
      <c r="F15" s="418"/>
      <c r="G15" s="418"/>
      <c r="H15" s="418"/>
      <c r="I15" s="418"/>
      <c r="J15" s="418"/>
      <c r="K15" s="421"/>
      <c r="L15" s="421"/>
      <c r="M15" s="421"/>
      <c r="N15" s="421"/>
      <c r="O15" s="421"/>
      <c r="P15" s="421"/>
      <c r="Q15" s="421"/>
      <c r="R15" s="421"/>
      <c r="S15" s="421"/>
      <c r="T15" s="421"/>
      <c r="U15" s="421"/>
      <c r="V15" s="421"/>
      <c r="AE15" s="414"/>
    </row>
    <row r="16" spans="1:31" ht="16.350000000000001" customHeight="1">
      <c r="AE16" s="414"/>
    </row>
    <row r="17" spans="1:58" ht="18" customHeight="1">
      <c r="A17" s="188"/>
      <c r="B17" s="188"/>
      <c r="C17" s="553" t="s">
        <v>1318</v>
      </c>
      <c r="D17"/>
      <c r="E17"/>
      <c r="F17"/>
      <c r="G17"/>
      <c r="H17"/>
      <c r="I17"/>
      <c r="J17"/>
      <c r="K17"/>
      <c r="L17"/>
      <c r="M17"/>
      <c r="N17"/>
      <c r="O17"/>
      <c r="P17"/>
      <c r="Q17"/>
      <c r="R17"/>
      <c r="S17"/>
      <c r="T17"/>
      <c r="U17"/>
      <c r="V17"/>
      <c r="W17"/>
      <c r="X17"/>
      <c r="Y17"/>
      <c r="Z17"/>
      <c r="AA17"/>
      <c r="AB17"/>
      <c r="AC17"/>
      <c r="AD17" s="426"/>
      <c r="AE17" s="412"/>
    </row>
    <row r="18" spans="1:58" ht="18" customHeight="1">
      <c r="A18" s="188"/>
      <c r="B18" s="188"/>
      <c r="C18" s="225"/>
      <c r="D18"/>
      <c r="E18"/>
      <c r="F18" s="554">
        <v>2022</v>
      </c>
      <c r="G18" s="225"/>
      <c r="H18" s="225"/>
      <c r="I18" s="225"/>
      <c r="J18" s="225"/>
      <c r="K18" s="225"/>
      <c r="L18" s="225"/>
      <c r="M18" s="225"/>
      <c r="N18" s="225"/>
      <c r="O18" s="225"/>
      <c r="P18" s="225"/>
      <c r="Q18" s="225"/>
      <c r="R18" s="225"/>
      <c r="S18" s="225"/>
      <c r="T18" s="225"/>
      <c r="U18" s="225"/>
      <c r="V18" s="225"/>
      <c r="W18" s="225"/>
      <c r="X18" s="554">
        <v>2023</v>
      </c>
      <c r="Y18" s="225"/>
      <c r="Z18" s="225"/>
      <c r="AA18" s="225"/>
      <c r="AB18" s="225"/>
      <c r="AC18"/>
      <c r="AD18" s="429" t="s">
        <v>858</v>
      </c>
      <c r="AE18" s="412"/>
    </row>
    <row r="19" spans="1:58" ht="14.1" customHeight="1">
      <c r="A19" s="188"/>
      <c r="B19" s="188"/>
      <c r="C19" s="225"/>
      <c r="D19"/>
      <c r="E19"/>
      <c r="F19" s="555" t="s">
        <v>859</v>
      </c>
      <c r="G19" s="554"/>
      <c r="H19" s="555" t="s">
        <v>860</v>
      </c>
      <c r="I19" s="554"/>
      <c r="J19" s="555" t="s">
        <v>861</v>
      </c>
      <c r="K19" s="554"/>
      <c r="L19" s="555" t="s">
        <v>862</v>
      </c>
      <c r="M19" s="554"/>
      <c r="N19" s="555" t="s">
        <v>863</v>
      </c>
      <c r="O19" s="554"/>
      <c r="P19" s="555" t="s">
        <v>864</v>
      </c>
      <c r="Q19" s="554"/>
      <c r="R19" s="555" t="s">
        <v>865</v>
      </c>
      <c r="S19" s="554"/>
      <c r="T19" s="555" t="s">
        <v>866</v>
      </c>
      <c r="U19" s="554"/>
      <c r="V19" s="555" t="s">
        <v>1068</v>
      </c>
      <c r="W19" s="554"/>
      <c r="X19" s="555" t="s">
        <v>868</v>
      </c>
      <c r="Y19" s="554"/>
      <c r="Z19" s="555" t="s">
        <v>869</v>
      </c>
      <c r="AA19" s="554"/>
      <c r="AB19" s="555" t="s">
        <v>870</v>
      </c>
      <c r="AC19"/>
      <c r="AD19" s="430" t="s">
        <v>871</v>
      </c>
      <c r="AE19" s="412"/>
    </row>
    <row r="20" spans="1:58" s="416" customFormat="1" ht="18" customHeight="1">
      <c r="A20" s="198"/>
      <c r="B20" s="198"/>
      <c r="C20" s="383" t="s">
        <v>872</v>
      </c>
      <c r="D20"/>
      <c r="E20"/>
      <c r="F20" s="498">
        <v>0</v>
      </c>
      <c r="G20" s="494"/>
      <c r="H20" s="498">
        <f>F33</f>
        <v>0</v>
      </c>
      <c r="I20" s="497"/>
      <c r="J20" s="498">
        <f>H33</f>
        <v>0</v>
      </c>
      <c r="K20" s="497"/>
      <c r="L20" s="498">
        <f>J33</f>
        <v>0</v>
      </c>
      <c r="M20" s="497"/>
      <c r="N20" s="498">
        <f>L33</f>
        <v>0</v>
      </c>
      <c r="O20" s="497"/>
      <c r="P20" s="498">
        <f>N33</f>
        <v>0</v>
      </c>
      <c r="Q20" s="497"/>
      <c r="R20" s="498">
        <f>P33</f>
        <v>0</v>
      </c>
      <c r="S20" s="497"/>
      <c r="T20" s="498">
        <f>R33</f>
        <v>0</v>
      </c>
      <c r="U20" s="497"/>
      <c r="V20" s="498">
        <f>T33</f>
        <v>0</v>
      </c>
      <c r="W20" s="497"/>
      <c r="X20" s="498">
        <f>V33</f>
        <v>0</v>
      </c>
      <c r="Y20" s="497"/>
      <c r="Z20" s="498">
        <f>X33</f>
        <v>0</v>
      </c>
      <c r="AA20" s="497"/>
      <c r="AB20" s="498">
        <f>Z33</f>
        <v>0</v>
      </c>
      <c r="AC20" s="499"/>
      <c r="AD20" s="431">
        <f>F20</f>
        <v>0</v>
      </c>
      <c r="AE20" s="429" t="s">
        <v>22</v>
      </c>
      <c r="AF20" s="432"/>
      <c r="AG20" s="432"/>
      <c r="AH20" s="432"/>
    </row>
    <row r="21" spans="1:58" ht="14.1" customHeight="1">
      <c r="A21" s="188"/>
      <c r="B21" s="188"/>
      <c r="C21" s="225"/>
      <c r="D21"/>
      <c r="E21"/>
      <c r="F21"/>
      <c r="G21"/>
      <c r="H21"/>
      <c r="I21"/>
      <c r="J21"/>
      <c r="K21"/>
      <c r="L21"/>
      <c r="M21"/>
      <c r="N21"/>
      <c r="O21"/>
      <c r="P21"/>
      <c r="Q21"/>
      <c r="R21"/>
      <c r="S21"/>
      <c r="T21"/>
      <c r="U21"/>
      <c r="V21"/>
      <c r="W21"/>
      <c r="X21"/>
      <c r="Y21"/>
      <c r="Z21"/>
      <c r="AA21"/>
      <c r="AB21"/>
      <c r="AC21"/>
      <c r="AD21" s="433"/>
      <c r="AE21" s="412"/>
    </row>
    <row r="22" spans="1:58" ht="18" customHeight="1">
      <c r="A22" s="188"/>
      <c r="B22" s="188"/>
      <c r="C22" s="225" t="s">
        <v>873</v>
      </c>
      <c r="D22"/>
      <c r="E22"/>
      <c r="F22" s="502">
        <v>310544</v>
      </c>
      <c r="G22" s="466"/>
      <c r="H22" s="502">
        <v>327394</v>
      </c>
      <c r="I22" s="466"/>
      <c r="J22" s="502">
        <v>438250</v>
      </c>
      <c r="K22" s="502">
        <v>0</v>
      </c>
      <c r="L22" s="502">
        <v>345236</v>
      </c>
      <c r="M22" s="502" t="s">
        <v>22</v>
      </c>
      <c r="N22" s="502">
        <v>334679</v>
      </c>
      <c r="O22" s="502"/>
      <c r="P22" s="502">
        <v>442144</v>
      </c>
      <c r="Q22" s="502" t="s">
        <v>22</v>
      </c>
      <c r="R22" s="502">
        <v>0</v>
      </c>
      <c r="S22" s="502" t="s">
        <v>22</v>
      </c>
      <c r="T22" s="502">
        <v>0</v>
      </c>
      <c r="U22" s="502" t="s">
        <v>22</v>
      </c>
      <c r="V22" s="502">
        <v>0</v>
      </c>
      <c r="W22" s="502" t="s">
        <v>22</v>
      </c>
      <c r="X22" s="502">
        <v>0</v>
      </c>
      <c r="Y22" s="502" t="s">
        <v>22</v>
      </c>
      <c r="Z22" s="502">
        <v>0</v>
      </c>
      <c r="AA22" s="466"/>
      <c r="AB22" s="502">
        <v>0</v>
      </c>
      <c r="AC22"/>
      <c r="AD22" s="435">
        <f>SUM(F22:AB22)</f>
        <v>2198247</v>
      </c>
      <c r="AE22" s="181"/>
      <c r="AF22" s="187"/>
      <c r="AG22" s="187"/>
      <c r="AH22" s="187"/>
    </row>
    <row r="23" spans="1:58" ht="18" customHeight="1">
      <c r="A23" s="188"/>
      <c r="B23" s="188"/>
      <c r="C23" s="225" t="s">
        <v>874</v>
      </c>
      <c r="D23"/>
      <c r="E23"/>
      <c r="F23" s="502">
        <v>0</v>
      </c>
      <c r="G23" s="466"/>
      <c r="H23" s="502">
        <v>0</v>
      </c>
      <c r="I23" s="466"/>
      <c r="J23" s="502">
        <v>0</v>
      </c>
      <c r="K23" s="502">
        <v>0</v>
      </c>
      <c r="L23" s="502">
        <v>0</v>
      </c>
      <c r="M23" s="502" t="s">
        <v>22</v>
      </c>
      <c r="N23" s="502">
        <v>0</v>
      </c>
      <c r="O23" s="502"/>
      <c r="P23" s="502">
        <v>0</v>
      </c>
      <c r="Q23" s="502" t="s">
        <v>22</v>
      </c>
      <c r="R23" s="502">
        <v>0</v>
      </c>
      <c r="S23" s="502" t="s">
        <v>22</v>
      </c>
      <c r="T23" s="502">
        <v>0</v>
      </c>
      <c r="U23" s="502" t="s">
        <v>22</v>
      </c>
      <c r="V23" s="502">
        <v>0</v>
      </c>
      <c r="W23" s="502" t="s">
        <v>22</v>
      </c>
      <c r="X23" s="502">
        <v>0</v>
      </c>
      <c r="Y23" s="502" t="s">
        <v>22</v>
      </c>
      <c r="Z23" s="502">
        <v>0</v>
      </c>
      <c r="AA23" s="466"/>
      <c r="AB23" s="502">
        <v>0</v>
      </c>
      <c r="AC23"/>
      <c r="AD23" s="435">
        <f>SUM(F23:AB23)</f>
        <v>0</v>
      </c>
      <c r="AE23" s="181"/>
      <c r="AF23" s="187"/>
      <c r="AG23" s="187"/>
      <c r="AH23" s="187"/>
    </row>
    <row r="24" spans="1:58" s="416" customFormat="1" ht="18" customHeight="1">
      <c r="A24" s="198"/>
      <c r="B24" s="198"/>
      <c r="C24" s="383" t="s">
        <v>875</v>
      </c>
      <c r="D24"/>
      <c r="E24"/>
      <c r="F24" s="438">
        <f>SUM(F22:F23)</f>
        <v>310544</v>
      </c>
      <c r="G24"/>
      <c r="H24" s="438">
        <f>SUM(H22:H23)</f>
        <v>327394</v>
      </c>
      <c r="I24"/>
      <c r="J24" s="438">
        <f>SUM(J22:J23)</f>
        <v>438250</v>
      </c>
      <c r="K24"/>
      <c r="L24" s="438">
        <f>SUM(L22:L23)</f>
        <v>345236</v>
      </c>
      <c r="M24"/>
      <c r="N24" s="438">
        <f>SUM(N22:N23)</f>
        <v>334679</v>
      </c>
      <c r="O24"/>
      <c r="P24" s="438">
        <f>SUM(P22:P23)</f>
        <v>442144</v>
      </c>
      <c r="Q24"/>
      <c r="R24" s="438">
        <f>SUM(R22:R23)</f>
        <v>0</v>
      </c>
      <c r="S24"/>
      <c r="T24" s="438">
        <f>SUM(T22:T23)</f>
        <v>0</v>
      </c>
      <c r="U24"/>
      <c r="V24" s="438">
        <f>SUM(V22:V23)</f>
        <v>0</v>
      </c>
      <c r="W24"/>
      <c r="X24" s="438">
        <f>SUM(X22:X23)</f>
        <v>0</v>
      </c>
      <c r="Y24"/>
      <c r="Z24" s="438">
        <f>SUM(Z22:Z23)</f>
        <v>0</v>
      </c>
      <c r="AA24"/>
      <c r="AB24" s="548">
        <f>SUM(AB22:AB23)</f>
        <v>0</v>
      </c>
      <c r="AC24"/>
      <c r="AD24" s="438">
        <f>AD22+AD23</f>
        <v>2198247</v>
      </c>
      <c r="AE24" s="439"/>
      <c r="AF24" s="432"/>
      <c r="AG24" s="432"/>
      <c r="AH24" s="432"/>
    </row>
    <row r="25" spans="1:58" ht="16.350000000000001" customHeight="1">
      <c r="A25" s="188"/>
      <c r="B25" s="188"/>
      <c r="C25" s="225"/>
      <c r="D25"/>
      <c r="E25"/>
      <c r="F25"/>
      <c r="G25"/>
      <c r="H25"/>
      <c r="I25"/>
      <c r="J25"/>
      <c r="K25"/>
      <c r="L25"/>
      <c r="M25"/>
      <c r="N25"/>
      <c r="O25"/>
      <c r="P25"/>
      <c r="Q25"/>
      <c r="R25"/>
      <c r="S25"/>
      <c r="T25"/>
      <c r="U25"/>
      <c r="V25"/>
      <c r="W25"/>
      <c r="X25"/>
      <c r="Y25"/>
      <c r="Z25"/>
      <c r="AA25"/>
      <c r="AB25"/>
      <c r="AC25"/>
      <c r="AD25" s="440"/>
      <c r="AF25" s="187"/>
      <c r="AG25" s="187"/>
      <c r="AH25" s="187"/>
    </row>
    <row r="26" spans="1:58" ht="18" customHeight="1">
      <c r="A26" s="188"/>
      <c r="B26" s="188"/>
      <c r="C26" s="225" t="s">
        <v>876</v>
      </c>
      <c r="D26"/>
      <c r="E26"/>
      <c r="F26" s="502">
        <v>0</v>
      </c>
      <c r="G26" s="477"/>
      <c r="H26" s="502">
        <v>0</v>
      </c>
      <c r="I26" s="477"/>
      <c r="J26" s="502">
        <v>0</v>
      </c>
      <c r="K26" s="477"/>
      <c r="L26" s="502">
        <v>0</v>
      </c>
      <c r="M26" s="477"/>
      <c r="N26" s="502">
        <v>0</v>
      </c>
      <c r="O26" s="477"/>
      <c r="P26" s="502">
        <v>0</v>
      </c>
      <c r="Q26" s="477"/>
      <c r="R26" s="502">
        <v>0</v>
      </c>
      <c r="S26" s="477"/>
      <c r="T26" s="502">
        <v>0</v>
      </c>
      <c r="U26" s="513"/>
      <c r="V26" s="502">
        <v>0</v>
      </c>
      <c r="W26" s="477"/>
      <c r="X26" s="502">
        <v>0</v>
      </c>
      <c r="Y26" s="477"/>
      <c r="Z26" s="502">
        <v>0</v>
      </c>
      <c r="AA26" s="477"/>
      <c r="AB26" s="502">
        <v>0</v>
      </c>
      <c r="AC26"/>
      <c r="AD26" s="442">
        <f>SUM(F26:AB26)</f>
        <v>0</v>
      </c>
      <c r="AE26" s="185"/>
      <c r="AF26" s="443"/>
      <c r="AG26" s="443"/>
      <c r="AH26" s="443"/>
      <c r="AI26" s="185"/>
      <c r="AJ26" s="185"/>
      <c r="AK26" s="185"/>
      <c r="AL26" s="185"/>
      <c r="AM26" s="185"/>
      <c r="AN26" s="185"/>
      <c r="AO26" s="185"/>
      <c r="AP26" s="185"/>
      <c r="AQ26" s="185"/>
      <c r="AR26" s="185"/>
      <c r="AS26" s="185"/>
      <c r="AT26" s="185"/>
      <c r="AU26" s="185"/>
      <c r="AV26" s="185"/>
      <c r="AW26" s="185"/>
      <c r="AX26" s="185"/>
      <c r="AY26" s="185"/>
      <c r="AZ26" s="185"/>
      <c r="BA26" s="185"/>
    </row>
    <row r="27" spans="1:58" ht="18" customHeight="1">
      <c r="A27" s="188"/>
      <c r="B27" s="188"/>
      <c r="C27" s="225" t="s">
        <v>877</v>
      </c>
      <c r="D27"/>
      <c r="E27"/>
      <c r="F27" s="502">
        <v>0</v>
      </c>
      <c r="G27" s="477"/>
      <c r="H27" s="502">
        <v>0</v>
      </c>
      <c r="I27" s="477"/>
      <c r="J27" s="502">
        <v>0</v>
      </c>
      <c r="K27" s="477"/>
      <c r="L27" s="502">
        <v>0</v>
      </c>
      <c r="M27" s="477"/>
      <c r="N27" s="502">
        <v>0</v>
      </c>
      <c r="O27" s="477"/>
      <c r="P27" s="502">
        <v>0</v>
      </c>
      <c r="Q27" s="477"/>
      <c r="R27" s="502">
        <v>0</v>
      </c>
      <c r="S27" s="477"/>
      <c r="T27" s="502">
        <v>0</v>
      </c>
      <c r="U27" s="513"/>
      <c r="V27" s="502">
        <v>0</v>
      </c>
      <c r="W27" s="477"/>
      <c r="X27" s="502">
        <v>0</v>
      </c>
      <c r="Y27" s="477"/>
      <c r="Z27" s="502">
        <v>0</v>
      </c>
      <c r="AA27" s="477"/>
      <c r="AB27" s="502">
        <v>0</v>
      </c>
      <c r="AC27"/>
      <c r="AD27" s="442">
        <f>SUM(F27:AB27)</f>
        <v>0</v>
      </c>
      <c r="AE27" s="185"/>
      <c r="AF27" s="443"/>
      <c r="AG27" s="443"/>
      <c r="AH27" s="443"/>
      <c r="AI27" s="185"/>
      <c r="AJ27" s="185"/>
      <c r="AK27" s="185"/>
      <c r="AL27" s="185"/>
      <c r="AM27" s="185"/>
      <c r="AN27" s="185"/>
      <c r="AO27" s="185"/>
      <c r="AP27" s="185"/>
      <c r="AQ27" s="185"/>
      <c r="AR27" s="185"/>
      <c r="AS27" s="185"/>
      <c r="AT27" s="185"/>
      <c r="AU27" s="185"/>
      <c r="AV27" s="185"/>
      <c r="AW27" s="185"/>
      <c r="AX27" s="185"/>
      <c r="AY27" s="185"/>
      <c r="AZ27" s="185"/>
      <c r="BA27" s="185"/>
    </row>
    <row r="28" spans="1:58" ht="18" customHeight="1">
      <c r="A28" s="188"/>
      <c r="B28" s="188"/>
      <c r="C28" s="225" t="s">
        <v>878</v>
      </c>
      <c r="D28"/>
      <c r="E28"/>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c r="AD28" s="442"/>
      <c r="AE28" s="185"/>
      <c r="AF28" s="443"/>
      <c r="AG28" s="443"/>
      <c r="AH28" s="443"/>
      <c r="AI28" s="185"/>
      <c r="AJ28" s="185"/>
      <c r="AK28" s="185"/>
      <c r="AL28" s="185"/>
      <c r="AM28" s="185"/>
      <c r="AN28" s="185"/>
      <c r="AO28" s="185"/>
      <c r="AP28" s="185"/>
      <c r="AQ28" s="185"/>
      <c r="AR28" s="185"/>
      <c r="AS28" s="185"/>
      <c r="AT28" s="185"/>
      <c r="AU28" s="185"/>
      <c r="AV28" s="185"/>
      <c r="AW28" s="185"/>
      <c r="AX28" s="185"/>
      <c r="AY28" s="185"/>
      <c r="AZ28" s="185"/>
      <c r="BA28" s="185"/>
    </row>
    <row r="29" spans="1:58" ht="18" customHeight="1">
      <c r="A29" s="188"/>
      <c r="B29" s="188"/>
      <c r="C29" s="225" t="s">
        <v>879</v>
      </c>
      <c r="D29"/>
      <c r="E29"/>
      <c r="F29" s="502">
        <v>0</v>
      </c>
      <c r="G29" s="477"/>
      <c r="H29" s="502">
        <v>0</v>
      </c>
      <c r="I29" s="477"/>
      <c r="J29" s="502">
        <v>0</v>
      </c>
      <c r="K29" s="477"/>
      <c r="L29" s="502">
        <v>0</v>
      </c>
      <c r="M29" s="477"/>
      <c r="N29" s="502">
        <v>0</v>
      </c>
      <c r="O29" s="477"/>
      <c r="P29" s="502">
        <v>0</v>
      </c>
      <c r="Q29" s="477"/>
      <c r="R29" s="502">
        <v>0</v>
      </c>
      <c r="S29" s="477"/>
      <c r="T29" s="502">
        <v>0</v>
      </c>
      <c r="U29" s="513"/>
      <c r="V29" s="502">
        <v>0</v>
      </c>
      <c r="W29" s="477"/>
      <c r="X29" s="502">
        <v>0</v>
      </c>
      <c r="Y29" s="477"/>
      <c r="Z29" s="502">
        <v>0</v>
      </c>
      <c r="AA29" s="477"/>
      <c r="AB29" s="502">
        <v>0</v>
      </c>
      <c r="AC29"/>
      <c r="AD29" s="442">
        <f>SUM(F29:AB29)</f>
        <v>0</v>
      </c>
      <c r="AE29" s="185"/>
      <c r="AF29" s="443"/>
      <c r="AG29" s="443"/>
      <c r="AH29" s="443"/>
      <c r="AI29" s="185"/>
      <c r="AJ29" s="185"/>
      <c r="AK29" s="185"/>
      <c r="AL29" s="185"/>
      <c r="AM29" s="185"/>
      <c r="AN29" s="185"/>
      <c r="AO29" s="185"/>
      <c r="AP29" s="185"/>
      <c r="AQ29" s="185"/>
      <c r="AR29" s="185"/>
      <c r="AS29" s="185"/>
      <c r="AT29" s="185"/>
      <c r="AU29" s="185"/>
      <c r="AV29" s="185"/>
      <c r="AW29" s="185"/>
      <c r="AX29" s="185"/>
      <c r="AY29" s="185"/>
      <c r="AZ29" s="185"/>
      <c r="BA29" s="185"/>
    </row>
    <row r="30" spans="1:58" ht="18" customHeight="1">
      <c r="A30" s="188"/>
      <c r="B30" s="188"/>
      <c r="C30" s="225" t="s">
        <v>878</v>
      </c>
      <c r="D30"/>
      <c r="E30"/>
      <c r="F30" s="502">
        <v>310544</v>
      </c>
      <c r="G30" s="477"/>
      <c r="H30" s="502">
        <v>327394</v>
      </c>
      <c r="I30" s="477"/>
      <c r="J30" s="502">
        <v>438250</v>
      </c>
      <c r="K30" s="477"/>
      <c r="L30" s="502">
        <v>345236</v>
      </c>
      <c r="M30" s="477"/>
      <c r="N30" s="502">
        <v>334679</v>
      </c>
      <c r="O30" s="477"/>
      <c r="P30" s="502">
        <v>442144</v>
      </c>
      <c r="Q30" s="477"/>
      <c r="R30" s="502">
        <v>0</v>
      </c>
      <c r="S30" s="477"/>
      <c r="T30" s="502">
        <v>0</v>
      </c>
      <c r="U30" s="513"/>
      <c r="V30" s="502">
        <v>0</v>
      </c>
      <c r="W30" s="477"/>
      <c r="X30" s="502">
        <v>0</v>
      </c>
      <c r="Y30" s="477"/>
      <c r="Z30" s="502">
        <v>0</v>
      </c>
      <c r="AA30" s="477"/>
      <c r="AB30" s="502">
        <v>0</v>
      </c>
      <c r="AC30"/>
      <c r="AD30" s="442">
        <f>SUM(F30:AB30)</f>
        <v>2198247</v>
      </c>
      <c r="AE30" s="185"/>
      <c r="AF30" s="443"/>
      <c r="AG30" s="443"/>
      <c r="AH30" s="443"/>
      <c r="AI30" s="185"/>
      <c r="AJ30" s="185"/>
      <c r="AK30" s="185"/>
      <c r="AL30" s="185"/>
      <c r="AM30" s="185"/>
      <c r="AN30" s="185"/>
      <c r="AO30" s="185"/>
      <c r="AP30" s="185"/>
      <c r="AQ30" s="185"/>
      <c r="AR30" s="185"/>
      <c r="AS30" s="185"/>
      <c r="AT30" s="185"/>
      <c r="AU30" s="185"/>
      <c r="AV30" s="185"/>
      <c r="AW30" s="185"/>
      <c r="AX30" s="185"/>
      <c r="AY30" s="185"/>
      <c r="AZ30" s="185"/>
      <c r="BA30" s="185"/>
    </row>
    <row r="31" spans="1:58" s="416" customFormat="1" ht="18" customHeight="1">
      <c r="A31" s="198"/>
      <c r="B31" s="198"/>
      <c r="C31" s="383" t="s">
        <v>880</v>
      </c>
      <c r="D31"/>
      <c r="E31"/>
      <c r="F31" s="445">
        <f>SUM(F26:F30)</f>
        <v>310544</v>
      </c>
      <c r="G31"/>
      <c r="H31" s="445">
        <f>SUM(H26:H30)</f>
        <v>327394</v>
      </c>
      <c r="I31"/>
      <c r="J31" s="445">
        <f>SUM(J26:J30)</f>
        <v>438250</v>
      </c>
      <c r="K31"/>
      <c r="L31" s="445">
        <f>SUM(L26:L30)</f>
        <v>345236</v>
      </c>
      <c r="M31"/>
      <c r="N31" s="445">
        <f>SUM(N26:N30)</f>
        <v>334679</v>
      </c>
      <c r="O31"/>
      <c r="P31" s="445">
        <f>SUM(P26:P30)</f>
        <v>442144</v>
      </c>
      <c r="Q31"/>
      <c r="R31" s="550">
        <f>SUM(R26:R30)</f>
        <v>0</v>
      </c>
      <c r="S31"/>
      <c r="T31" s="550">
        <f>SUM(T26:T30)</f>
        <v>0</v>
      </c>
      <c r="U31"/>
      <c r="V31" s="445">
        <f>SUM(V26:V30)</f>
        <v>0</v>
      </c>
      <c r="W31"/>
      <c r="X31" s="445">
        <f>SUM(X26:X30)</f>
        <v>0</v>
      </c>
      <c r="Y31"/>
      <c r="Z31" s="445">
        <f>SUM(Z26:Z30)</f>
        <v>0</v>
      </c>
      <c r="AA31"/>
      <c r="AB31" s="445">
        <f>SUM(AB26:AB30)</f>
        <v>0</v>
      </c>
      <c r="AC31"/>
      <c r="AD31" s="445">
        <f>SUM(AD26:AD30)</f>
        <v>2198247</v>
      </c>
      <c r="AE31" s="439"/>
      <c r="AF31" s="446"/>
      <c r="AG31" s="446"/>
      <c r="AH31" s="446"/>
      <c r="AI31" s="439"/>
      <c r="AJ31" s="439"/>
      <c r="AK31" s="439"/>
      <c r="AL31" s="439"/>
      <c r="AM31" s="439"/>
      <c r="AN31" s="439"/>
      <c r="AO31" s="439"/>
      <c r="AP31" s="439"/>
      <c r="AQ31" s="439"/>
      <c r="AR31" s="439"/>
      <c r="AS31" s="439"/>
      <c r="AT31" s="439"/>
      <c r="AU31" s="439"/>
      <c r="AV31" s="439"/>
      <c r="AW31" s="439"/>
      <c r="AX31" s="439"/>
      <c r="AY31" s="439"/>
      <c r="AZ31" s="439"/>
      <c r="BA31" s="439"/>
    </row>
    <row r="32" spans="1:58" ht="12" customHeight="1">
      <c r="B32" s="188"/>
      <c r="C32" s="225"/>
      <c r="D32"/>
      <c r="E32"/>
      <c r="F32"/>
      <c r="G32"/>
      <c r="H32"/>
      <c r="I32"/>
      <c r="J32"/>
      <c r="K32"/>
      <c r="L32"/>
      <c r="M32"/>
      <c r="N32"/>
      <c r="O32"/>
      <c r="P32"/>
      <c r="Q32"/>
      <c r="R32"/>
      <c r="S32"/>
      <c r="T32"/>
      <c r="U32"/>
      <c r="V32"/>
      <c r="W32"/>
      <c r="X32"/>
      <c r="Y32"/>
      <c r="Z32"/>
      <c r="AA32"/>
      <c r="AB32" t="s">
        <v>22</v>
      </c>
      <c r="AC32"/>
      <c r="AD32" s="440"/>
      <c r="AE32" s="447"/>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row>
    <row r="33" spans="1:53" s="416" customFormat="1" ht="14.1" customHeight="1" thickBot="1">
      <c r="A33" s="198"/>
      <c r="B33" s="198"/>
      <c r="C33" s="383" t="s">
        <v>881</v>
      </c>
      <c r="D33"/>
      <c r="E33"/>
      <c r="F33" s="449">
        <f>SUM(F20)+SUM(F24)-SUM(F31)</f>
        <v>0</v>
      </c>
      <c r="G33"/>
      <c r="H33" s="449">
        <f>SUM(H20)+SUM(H24)-SUM(H31)</f>
        <v>0</v>
      </c>
      <c r="I33"/>
      <c r="J33" s="449">
        <f>SUM(J20)+SUM(J24)-SUM(J31)</f>
        <v>0</v>
      </c>
      <c r="K33"/>
      <c r="L33" s="449">
        <f>SUM(L20)+SUM(L24)-SUM(L31)</f>
        <v>0</v>
      </c>
      <c r="M33"/>
      <c r="N33" s="449">
        <f>SUM(N20)+SUM(N24)-SUM(N31)</f>
        <v>0</v>
      </c>
      <c r="O33"/>
      <c r="P33" s="449">
        <f>SUM(P20)+SUM(P24)-SUM(P31)</f>
        <v>0</v>
      </c>
      <c r="Q33"/>
      <c r="R33" s="449">
        <f>SUM(R20)+SUM(R24)-SUM(R31)</f>
        <v>0</v>
      </c>
      <c r="S33"/>
      <c r="T33" s="449">
        <f>SUM(T20)+SUM(T24)-SUM(T31)</f>
        <v>0</v>
      </c>
      <c r="U33"/>
      <c r="V33" s="449">
        <f>SUM(V20)+SUM(V24)-SUM(V31)</f>
        <v>0</v>
      </c>
      <c r="W33"/>
      <c r="X33" s="449">
        <f>SUM(X20)+SUM(X24)-SUM(X31)</f>
        <v>0</v>
      </c>
      <c r="Y33"/>
      <c r="Z33" s="449">
        <f>SUM(Z20)+SUM(Z24)-SUM(Z31)</f>
        <v>0</v>
      </c>
      <c r="AA33"/>
      <c r="AB33" s="449">
        <f>AB20+AB24-AB31</f>
        <v>0</v>
      </c>
      <c r="AC33"/>
      <c r="AD33" s="449">
        <f>AD20+AD24-AD31</f>
        <v>0</v>
      </c>
    </row>
    <row r="34" spans="1:53" ht="13.35" customHeight="1" thickTop="1">
      <c r="B34" s="188"/>
      <c r="C34" s="225"/>
      <c r="D34" s="551"/>
      <c r="E34" s="551"/>
      <c r="F34" s="551"/>
      <c r="G34"/>
      <c r="H34"/>
      <c r="I34"/>
      <c r="J34"/>
      <c r="K34"/>
      <c r="L34"/>
      <c r="M34"/>
      <c r="N34"/>
      <c r="O34"/>
      <c r="P34"/>
      <c r="Q34"/>
      <c r="R34"/>
      <c r="S34"/>
      <c r="T34"/>
      <c r="U34"/>
      <c r="V34"/>
      <c r="W34"/>
      <c r="X34"/>
      <c r="Y34"/>
      <c r="Z34"/>
      <c r="AA34"/>
      <c r="AB34"/>
      <c r="AC34"/>
      <c r="AD34" s="436"/>
      <c r="AE34" s="412"/>
    </row>
    <row r="35" spans="1:53" ht="12.75" customHeight="1">
      <c r="A35" s="188"/>
      <c r="B35" s="188"/>
      <c r="C35" s="225"/>
      <c r="D35"/>
      <c r="E35"/>
      <c r="F35"/>
      <c r="G35"/>
      <c r="H35"/>
      <c r="I35"/>
      <c r="J35"/>
      <c r="K35"/>
      <c r="L35"/>
      <c r="M35"/>
      <c r="N35"/>
      <c r="O35"/>
      <c r="P35"/>
      <c r="Q35"/>
      <c r="R35"/>
      <c r="S35"/>
      <c r="T35"/>
      <c r="U35"/>
      <c r="V35"/>
      <c r="W35"/>
      <c r="X35"/>
      <c r="Y35"/>
      <c r="Z35"/>
      <c r="AA35"/>
      <c r="AB35"/>
      <c r="AC35"/>
      <c r="AD35" s="440"/>
      <c r="AE35" s="412"/>
    </row>
    <row r="36" spans="1:53" ht="18" customHeight="1">
      <c r="A36" s="188"/>
      <c r="B36" s="188"/>
      <c r="C36" s="553" t="s">
        <v>1234</v>
      </c>
      <c r="D36"/>
      <c r="E36"/>
      <c r="F36"/>
      <c r="G36"/>
      <c r="H36" s="552"/>
      <c r="I36"/>
      <c r="J36" s="552"/>
      <c r="K36"/>
      <c r="L36" s="552"/>
      <c r="M36"/>
      <c r="N36"/>
      <c r="O36"/>
      <c r="P36"/>
      <c r="Q36"/>
      <c r="R36" s="552"/>
      <c r="S36"/>
      <c r="T36" s="552"/>
      <c r="U36"/>
      <c r="V36" s="552"/>
      <c r="W36"/>
      <c r="X36"/>
      <c r="Y36"/>
      <c r="Z36" s="552"/>
      <c r="AA36"/>
      <c r="AB36"/>
      <c r="AC36"/>
      <c r="AD36" s="440"/>
      <c r="AE36" s="412"/>
    </row>
    <row r="37" spans="1:53" ht="18" customHeight="1">
      <c r="A37" s="188"/>
      <c r="B37" s="188"/>
      <c r="C37" s="225"/>
      <c r="D37"/>
      <c r="E37"/>
      <c r="F37" s="554">
        <v>2021</v>
      </c>
      <c r="G37" s="554"/>
      <c r="H37" s="554"/>
      <c r="I37" s="554"/>
      <c r="J37" s="554"/>
      <c r="K37" s="554"/>
      <c r="L37" s="554"/>
      <c r="M37" s="554"/>
      <c r="N37" s="554"/>
      <c r="O37" s="554"/>
      <c r="P37" s="554"/>
      <c r="Q37" s="554"/>
      <c r="R37" s="554"/>
      <c r="S37" s="554"/>
      <c r="T37" s="554"/>
      <c r="U37" s="554"/>
      <c r="V37" s="554"/>
      <c r="W37" s="554"/>
      <c r="X37" s="554">
        <v>2022</v>
      </c>
      <c r="Y37" s="554"/>
      <c r="Z37" s="554"/>
      <c r="AA37" s="554"/>
      <c r="AB37" s="554"/>
      <c r="AC37"/>
      <c r="AD37" s="433" t="s">
        <v>858</v>
      </c>
      <c r="AE37" s="412"/>
    </row>
    <row r="38" spans="1:53" ht="14.1" customHeight="1">
      <c r="A38" s="188"/>
      <c r="B38" s="188"/>
      <c r="C38" s="225"/>
      <c r="D38"/>
      <c r="E38"/>
      <c r="F38" s="555" t="s">
        <v>859</v>
      </c>
      <c r="G38" s="554"/>
      <c r="H38" s="555" t="s">
        <v>860</v>
      </c>
      <c r="I38" s="554"/>
      <c r="J38" s="555" t="s">
        <v>861</v>
      </c>
      <c r="K38" s="554"/>
      <c r="L38" s="555" t="s">
        <v>862</v>
      </c>
      <c r="M38" s="554"/>
      <c r="N38" s="555" t="s">
        <v>863</v>
      </c>
      <c r="O38" s="554"/>
      <c r="P38" s="555" t="s">
        <v>864</v>
      </c>
      <c r="Q38" s="554"/>
      <c r="R38" s="555" t="s">
        <v>865</v>
      </c>
      <c r="S38" s="554"/>
      <c r="T38" s="555" t="s">
        <v>866</v>
      </c>
      <c r="U38" s="554"/>
      <c r="V38" s="555" t="s">
        <v>867</v>
      </c>
      <c r="W38" s="554"/>
      <c r="X38" s="555" t="s">
        <v>868</v>
      </c>
      <c r="Y38" s="554"/>
      <c r="Z38" s="555" t="s">
        <v>869</v>
      </c>
      <c r="AA38" s="554"/>
      <c r="AB38" s="555" t="s">
        <v>870</v>
      </c>
      <c r="AC38"/>
      <c r="AD38" s="454" t="s">
        <v>871</v>
      </c>
      <c r="AE38" s="412"/>
    </row>
    <row r="39" spans="1:53" s="416" customFormat="1" ht="18" customHeight="1">
      <c r="A39" s="198"/>
      <c r="B39" s="198"/>
      <c r="C39" s="383" t="s">
        <v>872</v>
      </c>
      <c r="D39"/>
      <c r="E39"/>
      <c r="F39" s="498">
        <v>0</v>
      </c>
      <c r="G39" s="494"/>
      <c r="H39" s="498">
        <f>F52</f>
        <v>0</v>
      </c>
      <c r="I39" s="497"/>
      <c r="J39" s="498">
        <f>H52</f>
        <v>170000</v>
      </c>
      <c r="K39" s="497"/>
      <c r="L39" s="498">
        <f>J52</f>
        <v>0</v>
      </c>
      <c r="M39" s="497"/>
      <c r="N39" s="498">
        <f>L52</f>
        <v>0</v>
      </c>
      <c r="O39" s="497"/>
      <c r="P39" s="498">
        <f>N52</f>
        <v>0</v>
      </c>
      <c r="Q39" s="497"/>
      <c r="R39" s="498">
        <f>P52</f>
        <v>0</v>
      </c>
      <c r="S39" s="497"/>
      <c r="T39" s="498">
        <f>R52</f>
        <v>0</v>
      </c>
      <c r="U39" s="497"/>
      <c r="V39" s="498">
        <f>T52</f>
        <v>0</v>
      </c>
      <c r="W39" s="497"/>
      <c r="X39" s="498">
        <f>V52</f>
        <v>0</v>
      </c>
      <c r="Y39" s="497"/>
      <c r="Z39" s="498">
        <f>X52</f>
        <v>0</v>
      </c>
      <c r="AA39" s="497"/>
      <c r="AB39" s="498">
        <f>Z52</f>
        <v>0</v>
      </c>
      <c r="AC39" s="499"/>
      <c r="AD39" s="431">
        <f>F39</f>
        <v>0</v>
      </c>
      <c r="AE39" s="429"/>
      <c r="AF39" s="432"/>
      <c r="AG39" s="432"/>
      <c r="AH39" s="432"/>
    </row>
    <row r="40" spans="1:53" ht="14.1" customHeight="1">
      <c r="A40" s="188"/>
      <c r="B40" s="188"/>
      <c r="C40" s="225"/>
      <c r="D40"/>
      <c r="E40"/>
      <c r="F40"/>
      <c r="G40"/>
      <c r="H40"/>
      <c r="I40"/>
      <c r="J40"/>
      <c r="K40"/>
      <c r="L40"/>
      <c r="M40"/>
      <c r="N40"/>
      <c r="O40"/>
      <c r="P40"/>
      <c r="Q40"/>
      <c r="R40"/>
      <c r="S40"/>
      <c r="T40"/>
      <c r="U40"/>
      <c r="V40"/>
      <c r="W40"/>
      <c r="X40"/>
      <c r="Y40"/>
      <c r="Z40"/>
      <c r="AA40"/>
      <c r="AB40"/>
      <c r="AC40"/>
      <c r="AD40" s="433"/>
      <c r="AE40" s="412"/>
    </row>
    <row r="41" spans="1:53" ht="18" customHeight="1">
      <c r="A41" s="188"/>
      <c r="B41" s="188"/>
      <c r="C41" s="225" t="s">
        <v>873</v>
      </c>
      <c r="D41"/>
      <c r="E41"/>
      <c r="F41" s="502">
        <v>296698</v>
      </c>
      <c r="G41" s="466"/>
      <c r="H41" s="502">
        <v>295114</v>
      </c>
      <c r="I41" s="466"/>
      <c r="J41" s="502">
        <v>402354</v>
      </c>
      <c r="K41" s="502">
        <v>0</v>
      </c>
      <c r="L41" s="502">
        <v>323851</v>
      </c>
      <c r="M41" s="502" t="s">
        <v>22</v>
      </c>
      <c r="N41" s="502">
        <v>312708</v>
      </c>
      <c r="O41" s="502"/>
      <c r="P41" s="502">
        <v>407541</v>
      </c>
      <c r="Q41" s="502" t="s">
        <v>22</v>
      </c>
      <c r="R41" s="502">
        <v>314285</v>
      </c>
      <c r="S41" s="502" t="s">
        <v>22</v>
      </c>
      <c r="T41" s="502">
        <v>322989</v>
      </c>
      <c r="U41" s="502" t="s">
        <v>22</v>
      </c>
      <c r="V41" s="502">
        <v>410814</v>
      </c>
      <c r="W41" s="502" t="s">
        <v>22</v>
      </c>
      <c r="X41" s="502">
        <v>346623</v>
      </c>
      <c r="Y41" s="502" t="s">
        <v>22</v>
      </c>
      <c r="Z41" s="502">
        <v>287938</v>
      </c>
      <c r="AA41" s="466"/>
      <c r="AB41" s="502">
        <v>400311</v>
      </c>
      <c r="AC41"/>
      <c r="AD41" s="435">
        <f>SUM(F41:AB41)</f>
        <v>4121226</v>
      </c>
      <c r="AE41" s="181"/>
      <c r="AF41" s="187"/>
      <c r="AG41" s="187"/>
      <c r="AH41" s="187"/>
    </row>
    <row r="42" spans="1:53" ht="18" customHeight="1">
      <c r="A42" s="188"/>
      <c r="B42" s="188"/>
      <c r="C42" s="225" t="s">
        <v>874</v>
      </c>
      <c r="D42"/>
      <c r="E42"/>
      <c r="F42" s="502">
        <v>0</v>
      </c>
      <c r="G42" s="466"/>
      <c r="H42" s="502">
        <v>0</v>
      </c>
      <c r="I42" s="466"/>
      <c r="J42" s="502">
        <v>0</v>
      </c>
      <c r="K42" s="502">
        <v>0</v>
      </c>
      <c r="L42" s="502">
        <v>0</v>
      </c>
      <c r="M42" s="502" t="s">
        <v>22</v>
      </c>
      <c r="N42" s="502">
        <v>0</v>
      </c>
      <c r="O42" s="502"/>
      <c r="P42" s="502">
        <v>0</v>
      </c>
      <c r="Q42" s="502" t="s">
        <v>22</v>
      </c>
      <c r="R42" s="502">
        <v>0</v>
      </c>
      <c r="S42" s="502" t="s">
        <v>22</v>
      </c>
      <c r="T42" s="502">
        <v>0</v>
      </c>
      <c r="U42" s="502" t="s">
        <v>22</v>
      </c>
      <c r="V42" s="502">
        <v>0</v>
      </c>
      <c r="W42" s="502" t="s">
        <v>22</v>
      </c>
      <c r="X42" s="502">
        <v>0</v>
      </c>
      <c r="Y42" s="502" t="s">
        <v>22</v>
      </c>
      <c r="Z42" s="502">
        <v>0</v>
      </c>
      <c r="AA42" s="466"/>
      <c r="AB42" s="502">
        <v>0</v>
      </c>
      <c r="AC42"/>
      <c r="AD42" s="435">
        <f>SUM(F42:AB42)</f>
        <v>0</v>
      </c>
      <c r="AE42" s="181"/>
      <c r="AF42" s="187"/>
      <c r="AG42" s="187"/>
      <c r="AH42" s="187"/>
    </row>
    <row r="43" spans="1:53" s="416" customFormat="1" ht="18" customHeight="1">
      <c r="A43" s="198"/>
      <c r="B43" s="198"/>
      <c r="C43" s="383" t="s">
        <v>875</v>
      </c>
      <c r="D43"/>
      <c r="E43"/>
      <c r="F43" s="438">
        <f>SUM(F41:F42)</f>
        <v>296698</v>
      </c>
      <c r="G43"/>
      <c r="H43" s="438">
        <f>SUM(H41:H42)</f>
        <v>295114</v>
      </c>
      <c r="I43"/>
      <c r="J43" s="438">
        <f>SUM(J41:J42)</f>
        <v>402354</v>
      </c>
      <c r="K43"/>
      <c r="L43" s="438">
        <f>SUM(L41:L42)</f>
        <v>323851</v>
      </c>
      <c r="M43"/>
      <c r="N43" s="438">
        <f>SUM(N41:N42)</f>
        <v>312708</v>
      </c>
      <c r="O43"/>
      <c r="P43" s="438">
        <f>SUM(P41:P42)</f>
        <v>407541</v>
      </c>
      <c r="Q43"/>
      <c r="R43" s="438">
        <f>SUM(R41:R42)</f>
        <v>314285</v>
      </c>
      <c r="S43"/>
      <c r="T43" s="438">
        <f>SUM(T41:T42)</f>
        <v>322989</v>
      </c>
      <c r="U43"/>
      <c r="V43" s="438">
        <f>SUM(V41:V42)</f>
        <v>410814</v>
      </c>
      <c r="W43"/>
      <c r="X43" s="438">
        <f>SUM(X41:X42)</f>
        <v>346623</v>
      </c>
      <c r="Y43"/>
      <c r="Z43" s="438">
        <f>SUM(Z41:Z42)</f>
        <v>287938</v>
      </c>
      <c r="AA43"/>
      <c r="AB43" s="548">
        <f>SUM(AB41:AB42)</f>
        <v>400311</v>
      </c>
      <c r="AC43"/>
      <c r="AD43" s="438">
        <f>SUM(AD41:AD42)</f>
        <v>4121226</v>
      </c>
      <c r="AE43" s="439"/>
      <c r="AF43" s="432"/>
      <c r="AG43" s="432"/>
      <c r="AH43" s="432"/>
    </row>
    <row r="44" spans="1:53" ht="16.350000000000001" customHeight="1">
      <c r="A44" s="188"/>
      <c r="B44" s="188"/>
      <c r="C44" s="225"/>
      <c r="D44"/>
      <c r="E44"/>
      <c r="F44"/>
      <c r="G44"/>
      <c r="H44"/>
      <c r="I44"/>
      <c r="J44"/>
      <c r="K44"/>
      <c r="L44"/>
      <c r="M44"/>
      <c r="N44"/>
      <c r="O44"/>
      <c r="P44"/>
      <c r="Q44"/>
      <c r="R44"/>
      <c r="S44"/>
      <c r="T44"/>
      <c r="U44"/>
      <c r="V44"/>
      <c r="W44"/>
      <c r="X44"/>
      <c r="Y44"/>
      <c r="Z44"/>
      <c r="AA44"/>
      <c r="AB44"/>
      <c r="AC44"/>
      <c r="AD44" s="440"/>
      <c r="AF44" s="187"/>
      <c r="AG44" s="187"/>
      <c r="AH44" s="187"/>
    </row>
    <row r="45" spans="1:53" ht="18" customHeight="1">
      <c r="A45" s="188"/>
      <c r="B45" s="188"/>
      <c r="C45" s="225" t="s">
        <v>876</v>
      </c>
      <c r="D45"/>
      <c r="E45"/>
      <c r="F45" s="502">
        <v>0</v>
      </c>
      <c r="G45" s="477"/>
      <c r="H45" s="502">
        <v>0</v>
      </c>
      <c r="I45" s="477"/>
      <c r="J45" s="502">
        <v>0</v>
      </c>
      <c r="K45" s="477"/>
      <c r="L45" s="502">
        <v>0</v>
      </c>
      <c r="M45" s="477"/>
      <c r="N45" s="502">
        <v>0</v>
      </c>
      <c r="O45" s="477"/>
      <c r="P45" s="502">
        <v>0</v>
      </c>
      <c r="Q45" s="477"/>
      <c r="R45" s="502">
        <v>0</v>
      </c>
      <c r="S45" s="477"/>
      <c r="T45" s="502">
        <v>0</v>
      </c>
      <c r="U45" s="513"/>
      <c r="V45" s="502">
        <v>0</v>
      </c>
      <c r="W45" s="477"/>
      <c r="X45" s="502">
        <v>0</v>
      </c>
      <c r="Y45" s="477"/>
      <c r="Z45" s="502">
        <v>0</v>
      </c>
      <c r="AA45" s="477"/>
      <c r="AB45" s="502">
        <v>0</v>
      </c>
      <c r="AC45"/>
      <c r="AD45" s="442">
        <f>SUM(F45:AB45)</f>
        <v>0</v>
      </c>
      <c r="AE45" s="185"/>
      <c r="AF45" s="443"/>
      <c r="AG45" s="443"/>
      <c r="AH45" s="443"/>
      <c r="AI45" s="185"/>
      <c r="AJ45" s="185"/>
      <c r="AK45" s="185"/>
      <c r="AL45" s="185"/>
      <c r="AM45" s="185"/>
      <c r="AN45" s="185"/>
      <c r="AO45" s="185"/>
      <c r="AP45" s="185"/>
      <c r="AQ45" s="185"/>
      <c r="AR45" s="185"/>
      <c r="AS45" s="185"/>
      <c r="AT45" s="185"/>
      <c r="AU45" s="185"/>
      <c r="AV45" s="185"/>
      <c r="AW45" s="185"/>
      <c r="AX45" s="185"/>
      <c r="AY45" s="185"/>
      <c r="AZ45" s="185"/>
      <c r="BA45" s="185"/>
    </row>
    <row r="46" spans="1:53" ht="18" customHeight="1">
      <c r="A46" s="188"/>
      <c r="B46" s="188"/>
      <c r="C46" s="225" t="s">
        <v>877</v>
      </c>
      <c r="D46"/>
      <c r="E46"/>
      <c r="F46" s="502">
        <v>0</v>
      </c>
      <c r="G46" s="477"/>
      <c r="H46" s="502">
        <v>0</v>
      </c>
      <c r="I46" s="477"/>
      <c r="J46" s="502">
        <v>0</v>
      </c>
      <c r="K46" s="477"/>
      <c r="L46" s="502">
        <v>0</v>
      </c>
      <c r="M46" s="477"/>
      <c r="N46" s="502">
        <v>0</v>
      </c>
      <c r="O46" s="477"/>
      <c r="P46" s="502">
        <v>0</v>
      </c>
      <c r="Q46" s="477"/>
      <c r="R46" s="502">
        <v>0</v>
      </c>
      <c r="S46" s="477"/>
      <c r="T46" s="502">
        <v>0</v>
      </c>
      <c r="U46" s="513"/>
      <c r="V46" s="502">
        <v>0</v>
      </c>
      <c r="W46" s="477"/>
      <c r="X46" s="502">
        <v>0</v>
      </c>
      <c r="Y46" s="477"/>
      <c r="Z46" s="502">
        <v>0</v>
      </c>
      <c r="AA46" s="477"/>
      <c r="AB46" s="502">
        <v>0</v>
      </c>
      <c r="AC46"/>
      <c r="AD46" s="442">
        <f t="shared" ref="AD46:AD49" si="0">SUM(F46:AB46)</f>
        <v>0</v>
      </c>
      <c r="AE46" s="185"/>
      <c r="AF46" s="443"/>
      <c r="AG46" s="443"/>
      <c r="AH46" s="443"/>
      <c r="AI46" s="185"/>
      <c r="AJ46" s="185"/>
      <c r="AK46" s="185"/>
      <c r="AL46" s="185"/>
      <c r="AM46" s="185"/>
      <c r="AN46" s="185"/>
      <c r="AO46" s="185"/>
      <c r="AP46" s="185"/>
      <c r="AQ46" s="185"/>
      <c r="AR46" s="185"/>
      <c r="AS46" s="185"/>
      <c r="AT46" s="185"/>
      <c r="AU46" s="185"/>
      <c r="AV46" s="185"/>
      <c r="AW46" s="185"/>
      <c r="AX46" s="185"/>
      <c r="AY46" s="185"/>
      <c r="AZ46" s="185"/>
      <c r="BA46" s="185"/>
    </row>
    <row r="47" spans="1:53" ht="18" customHeight="1">
      <c r="A47" s="188"/>
      <c r="B47" s="188"/>
      <c r="C47" s="225" t="s">
        <v>878</v>
      </c>
      <c r="D47"/>
      <c r="E47"/>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c r="AD47" s="442" t="s">
        <v>22</v>
      </c>
      <c r="AE47" s="185"/>
      <c r="AF47" s="443"/>
      <c r="AG47" s="443"/>
      <c r="AH47" s="443"/>
      <c r="AI47" s="185"/>
      <c r="AJ47" s="185"/>
      <c r="AK47" s="185"/>
      <c r="AL47" s="185"/>
      <c r="AM47" s="185"/>
      <c r="AN47" s="185"/>
      <c r="AO47" s="185"/>
      <c r="AP47" s="185"/>
      <c r="AQ47" s="185"/>
      <c r="AR47" s="185"/>
      <c r="AS47" s="185"/>
      <c r="AT47" s="185"/>
      <c r="AU47" s="185"/>
      <c r="AV47" s="185"/>
      <c r="AW47" s="185"/>
      <c r="AX47" s="185"/>
      <c r="AY47" s="185"/>
      <c r="AZ47" s="185"/>
      <c r="BA47" s="185"/>
    </row>
    <row r="48" spans="1:53" ht="18" customHeight="1">
      <c r="A48" s="188"/>
      <c r="B48" s="188"/>
      <c r="C48" s="225" t="s">
        <v>879</v>
      </c>
      <c r="D48"/>
      <c r="E48"/>
      <c r="F48" s="502">
        <v>0</v>
      </c>
      <c r="G48" s="477"/>
      <c r="H48" s="502">
        <v>0</v>
      </c>
      <c r="I48" s="477"/>
      <c r="J48" s="502">
        <v>46000</v>
      </c>
      <c r="K48" s="477"/>
      <c r="L48" s="502">
        <v>0</v>
      </c>
      <c r="M48" s="477"/>
      <c r="N48" s="502">
        <v>0</v>
      </c>
      <c r="O48" s="477"/>
      <c r="P48" s="502">
        <v>0</v>
      </c>
      <c r="Q48" s="477"/>
      <c r="R48" s="502">
        <v>0</v>
      </c>
      <c r="S48" s="477"/>
      <c r="T48" s="502">
        <v>0</v>
      </c>
      <c r="U48" s="513"/>
      <c r="V48" s="502">
        <v>0</v>
      </c>
      <c r="W48" s="477"/>
      <c r="X48" s="502">
        <v>0</v>
      </c>
      <c r="Y48" s="477"/>
      <c r="Z48" s="502">
        <v>0</v>
      </c>
      <c r="AA48" s="477"/>
      <c r="AB48" s="502">
        <v>0</v>
      </c>
      <c r="AC48"/>
      <c r="AD48" s="442">
        <f t="shared" si="0"/>
        <v>46000</v>
      </c>
      <c r="AE48" s="185"/>
      <c r="AF48" s="443"/>
      <c r="AG48" s="443"/>
      <c r="AH48" s="443"/>
      <c r="AI48" s="185"/>
      <c r="AJ48" s="185"/>
      <c r="AK48" s="185"/>
      <c r="AL48" s="185"/>
      <c r="AM48" s="185"/>
      <c r="AN48" s="185"/>
      <c r="AO48" s="185"/>
      <c r="AP48" s="185"/>
      <c r="AQ48" s="185"/>
      <c r="AR48" s="185"/>
      <c r="AS48" s="185"/>
      <c r="AT48" s="185"/>
      <c r="AU48" s="185"/>
      <c r="AV48" s="185"/>
      <c r="AW48" s="185"/>
      <c r="AX48" s="185"/>
      <c r="AY48" s="185"/>
      <c r="AZ48" s="185"/>
      <c r="BA48" s="185"/>
    </row>
    <row r="49" spans="1:58" ht="18" customHeight="1">
      <c r="A49" s="188"/>
      <c r="B49" s="188"/>
      <c r="C49" s="225" t="s">
        <v>878</v>
      </c>
      <c r="D49"/>
      <c r="E49"/>
      <c r="F49" s="502">
        <v>296698</v>
      </c>
      <c r="G49" s="477"/>
      <c r="H49" s="502">
        <v>125114</v>
      </c>
      <c r="I49" s="477"/>
      <c r="J49" s="502">
        <v>526354</v>
      </c>
      <c r="K49" s="477"/>
      <c r="L49" s="502">
        <v>323851</v>
      </c>
      <c r="M49" s="477"/>
      <c r="N49" s="502">
        <v>312708</v>
      </c>
      <c r="O49" s="477"/>
      <c r="P49" s="502">
        <v>407541</v>
      </c>
      <c r="Q49" s="477"/>
      <c r="R49" s="502">
        <v>314285</v>
      </c>
      <c r="S49" s="477"/>
      <c r="T49" s="502">
        <v>322989</v>
      </c>
      <c r="U49" s="513"/>
      <c r="V49" s="502">
        <v>410814</v>
      </c>
      <c r="W49" s="477"/>
      <c r="X49" s="502">
        <v>346623</v>
      </c>
      <c r="Y49" s="477"/>
      <c r="Z49" s="502">
        <v>287938</v>
      </c>
      <c r="AA49" s="477"/>
      <c r="AB49" s="502">
        <v>400311</v>
      </c>
      <c r="AC49"/>
      <c r="AD49" s="442">
        <f t="shared" si="0"/>
        <v>4075226</v>
      </c>
      <c r="AE49" s="185"/>
      <c r="AF49" s="443"/>
      <c r="AG49" s="443"/>
      <c r="AH49" s="443"/>
      <c r="AI49" s="185"/>
      <c r="AJ49" s="185"/>
      <c r="AK49" s="185"/>
      <c r="AL49" s="185"/>
      <c r="AM49" s="185"/>
      <c r="AN49" s="185"/>
      <c r="AO49" s="185"/>
      <c r="AP49" s="185"/>
      <c r="AQ49" s="185"/>
      <c r="AR49" s="185"/>
      <c r="AS49" s="185"/>
      <c r="AT49" s="185"/>
      <c r="AU49" s="185"/>
      <c r="AV49" s="185"/>
      <c r="AW49" s="185"/>
      <c r="AX49" s="185"/>
      <c r="AY49" s="185"/>
      <c r="AZ49" s="185"/>
      <c r="BA49" s="185"/>
    </row>
    <row r="50" spans="1:58" s="416" customFormat="1" ht="18" customHeight="1">
      <c r="A50" s="198"/>
      <c r="B50" s="198"/>
      <c r="C50" s="383" t="s">
        <v>880</v>
      </c>
      <c r="D50"/>
      <c r="E50"/>
      <c r="F50" s="445">
        <f>SUM(F45:F49)</f>
        <v>296698</v>
      </c>
      <c r="G50" s="549"/>
      <c r="H50" s="445">
        <f>SUM(H45:H49)</f>
        <v>125114</v>
      </c>
      <c r="I50" s="549"/>
      <c r="J50" s="445">
        <f>SUM(J45:J49)</f>
        <v>572354</v>
      </c>
      <c r="K50" s="549"/>
      <c r="L50" s="445">
        <f>SUM(L45:L49)</f>
        <v>323851</v>
      </c>
      <c r="M50" s="549"/>
      <c r="N50" s="445">
        <f>SUM(N45:N49)</f>
        <v>312708</v>
      </c>
      <c r="O50" s="549"/>
      <c r="P50" s="445">
        <f>SUM(P45:P49)</f>
        <v>407541</v>
      </c>
      <c r="Q50" s="549"/>
      <c r="R50" s="550">
        <f>SUM(R45:R49)</f>
        <v>314285</v>
      </c>
      <c r="S50" s="549"/>
      <c r="T50" s="550">
        <f>SUM(T45:T49)</f>
        <v>322989</v>
      </c>
      <c r="U50" s="549"/>
      <c r="V50" s="445">
        <f>SUM(V45:V49)</f>
        <v>410814</v>
      </c>
      <c r="W50" s="549"/>
      <c r="X50" s="445">
        <f>SUM(X45:X49)</f>
        <v>346623</v>
      </c>
      <c r="Y50" s="549"/>
      <c r="Z50" s="445">
        <f>SUM(Z45:Z49)</f>
        <v>287938</v>
      </c>
      <c r="AA50" s="549"/>
      <c r="AB50" s="445">
        <f>SUM(AB45:AB49)</f>
        <v>400311</v>
      </c>
      <c r="AC50" s="549"/>
      <c r="AD50" s="445">
        <f>SUM(AD45:AD49)</f>
        <v>4121226</v>
      </c>
      <c r="AE50" s="439"/>
      <c r="AF50" s="446"/>
      <c r="AG50" s="446"/>
      <c r="AH50" s="446"/>
      <c r="AI50" s="439"/>
      <c r="AJ50" s="439"/>
      <c r="AK50" s="439"/>
      <c r="AL50" s="439"/>
      <c r="AM50" s="439"/>
      <c r="AN50" s="439"/>
      <c r="AO50" s="439"/>
      <c r="AP50" s="439"/>
      <c r="AQ50" s="439"/>
      <c r="AR50" s="439"/>
      <c r="AS50" s="439"/>
      <c r="AT50" s="439"/>
      <c r="AU50" s="439"/>
      <c r="AV50" s="439"/>
      <c r="AW50" s="439"/>
      <c r="AX50" s="439"/>
      <c r="AY50" s="439"/>
      <c r="AZ50" s="439"/>
      <c r="BA50" s="439"/>
    </row>
    <row r="51" spans="1:58" ht="12" customHeight="1">
      <c r="B51" s="188"/>
      <c r="C51" s="225"/>
      <c r="D51"/>
      <c r="E51"/>
      <c r="F51"/>
      <c r="G51"/>
      <c r="H51"/>
      <c r="I51"/>
      <c r="J51"/>
      <c r="K51"/>
      <c r="L51"/>
      <c r="M51"/>
      <c r="N51"/>
      <c r="O51"/>
      <c r="P51"/>
      <c r="Q51"/>
      <c r="R51"/>
      <c r="S51"/>
      <c r="T51"/>
      <c r="U51"/>
      <c r="V51"/>
      <c r="W51"/>
      <c r="X51"/>
      <c r="Y51"/>
      <c r="Z51"/>
      <c r="AA51"/>
      <c r="AB51" t="s">
        <v>22</v>
      </c>
      <c r="AC51"/>
      <c r="AD51" s="440"/>
      <c r="AE51" s="447"/>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row>
    <row r="52" spans="1:58" s="416" customFormat="1" ht="14.1" customHeight="1" thickBot="1">
      <c r="A52" s="198"/>
      <c r="B52" s="198"/>
      <c r="C52" s="383" t="s">
        <v>881</v>
      </c>
      <c r="D52"/>
      <c r="E52"/>
      <c r="F52" s="449">
        <f>SUM(F39)+SUM(F43)-SUM(F50)</f>
        <v>0</v>
      </c>
      <c r="G52"/>
      <c r="H52" s="449">
        <f>SUM(H39)+SUM(H43)-SUM(H50)</f>
        <v>170000</v>
      </c>
      <c r="I52"/>
      <c r="J52" s="449">
        <f>SUM(J39)+SUM(J43)-SUM(J50)</f>
        <v>0</v>
      </c>
      <c r="K52"/>
      <c r="L52" s="449">
        <f>SUM(L39)+SUM(L43)-SUM(L50)</f>
        <v>0</v>
      </c>
      <c r="M52"/>
      <c r="N52" s="449">
        <f>SUM(N39)+SUM(N43)-SUM(N50)</f>
        <v>0</v>
      </c>
      <c r="O52"/>
      <c r="P52" s="449">
        <f>SUM(P39)+SUM(P43)-SUM(P50)</f>
        <v>0</v>
      </c>
      <c r="Q52"/>
      <c r="R52" s="449">
        <f>SUM(R39)+SUM(R43)-SUM(R50)</f>
        <v>0</v>
      </c>
      <c r="S52"/>
      <c r="T52" s="449">
        <f>SUM(T39)+SUM(T43)-SUM(T50)</f>
        <v>0</v>
      </c>
      <c r="U52"/>
      <c r="V52" s="449">
        <f>SUM(V39)+SUM(V43)-SUM(V50)</f>
        <v>0</v>
      </c>
      <c r="W52"/>
      <c r="X52" s="449">
        <f>SUM(X39)+SUM(X43)-SUM(X50)</f>
        <v>0</v>
      </c>
      <c r="Y52"/>
      <c r="Z52" s="449">
        <f>SUM(Z39)+SUM(Z43)-SUM(Z50)</f>
        <v>0</v>
      </c>
      <c r="AA52"/>
      <c r="AB52" s="449">
        <f>AB39+AB43-AB50</f>
        <v>0</v>
      </c>
      <c r="AC52"/>
      <c r="AD52" s="455">
        <f>AD39+AD43-AD50</f>
        <v>0</v>
      </c>
    </row>
    <row r="53" spans="1:58" ht="13.35" customHeight="1" thickTop="1">
      <c r="B53" s="188"/>
      <c r="D53" s="450"/>
      <c r="E53" s="450"/>
      <c r="F53" s="450"/>
      <c r="G53" s="425"/>
      <c r="H53" s="426"/>
      <c r="J53" s="426"/>
      <c r="L53" s="426"/>
      <c r="N53" s="426"/>
      <c r="P53" s="426"/>
      <c r="AD53" s="426"/>
      <c r="AE53" s="412"/>
    </row>
    <row r="54" spans="1:58">
      <c r="C54" s="453"/>
    </row>
    <row r="55" spans="1:58">
      <c r="P55" s="452"/>
      <c r="Z55" s="181"/>
    </row>
    <row r="56" spans="1:58">
      <c r="AA56" s="187"/>
      <c r="AB56" s="187"/>
      <c r="AC56" s="187"/>
    </row>
    <row r="57" spans="1:58">
      <c r="AA57" s="456"/>
      <c r="AB57" s="456"/>
      <c r="AC57" s="456"/>
    </row>
    <row r="58" spans="1:58">
      <c r="AA58" s="456"/>
      <c r="AB58" s="456"/>
      <c r="AC58" s="456"/>
    </row>
    <row r="59" spans="1:58">
      <c r="AA59" s="456"/>
    </row>
    <row r="60" spans="1:58">
      <c r="AA60" s="187"/>
      <c r="AB60" s="187"/>
      <c r="AC60" s="187"/>
    </row>
    <row r="63" spans="1:58">
      <c r="J63" s="414"/>
      <c r="L63" s="414"/>
      <c r="N63" s="457"/>
      <c r="P63" s="457"/>
    </row>
    <row r="64" spans="1:58">
      <c r="J64" s="458"/>
      <c r="L64" s="458"/>
      <c r="N64" s="459"/>
      <c r="P64" s="459"/>
    </row>
    <row r="65" spans="9:30">
      <c r="J65" s="458"/>
      <c r="L65" s="458"/>
      <c r="N65" s="459"/>
      <c r="P65" s="459"/>
    </row>
    <row r="66" spans="9:30">
      <c r="J66" s="458"/>
      <c r="L66" s="458"/>
      <c r="N66" s="459"/>
      <c r="P66" s="459"/>
    </row>
    <row r="67" spans="9:30">
      <c r="J67" s="458"/>
      <c r="L67" s="458"/>
      <c r="N67" s="459"/>
      <c r="P67" s="459"/>
    </row>
    <row r="68" spans="9:30">
      <c r="I68" s="432"/>
      <c r="J68" s="458"/>
      <c r="K68" s="432"/>
      <c r="L68" s="458"/>
      <c r="M68" s="432"/>
      <c r="N68" s="459"/>
      <c r="O68" s="432"/>
      <c r="P68" s="459"/>
      <c r="Q68" s="432"/>
      <c r="R68" s="432"/>
      <c r="S68" s="432"/>
      <c r="T68" s="432"/>
      <c r="U68" s="432"/>
      <c r="V68" s="432"/>
      <c r="W68" s="432"/>
      <c r="Y68" s="432"/>
      <c r="Z68" s="432"/>
      <c r="AA68" s="432"/>
      <c r="AB68" s="432"/>
      <c r="AC68" s="432"/>
      <c r="AD68" s="458"/>
    </row>
  </sheetData>
  <mergeCells count="2">
    <mergeCell ref="C8:AD9"/>
    <mergeCell ref="C12:AD13"/>
  </mergeCells>
  <pageMargins left="0.5" right="0.5" top="0.75" bottom="0.5" header="0" footer="0.25"/>
  <pageSetup scale="57" firstPageNumber="25" orientation="landscape" r:id="rId1"/>
  <headerFooter scaleWithDoc="0">
    <oddFooter>&amp;R&amp;8 25</oddFooter>
  </headerFooter>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ntry="1"/>
  <dimension ref="A1:BF61"/>
  <sheetViews>
    <sheetView showGridLines="0" zoomScale="80" zoomScaleNormal="80" workbookViewId="0"/>
  </sheetViews>
  <sheetFormatPr defaultColWidth="9.88671875" defaultRowHeight="12.75"/>
  <cols>
    <col min="1" max="2" width="1.88671875" style="180" customWidth="1"/>
    <col min="3" max="3" width="45" style="180" customWidth="1"/>
    <col min="4" max="4" width="3.44140625" style="180" customWidth="1"/>
    <col min="5" max="5" width="1.109375" style="180" customWidth="1"/>
    <col min="6" max="6" width="11.109375" style="180" customWidth="1"/>
    <col min="7" max="7" width="0.88671875" style="180" customWidth="1"/>
    <col min="8" max="8" width="8.88671875" style="180" customWidth="1"/>
    <col min="9" max="9" width="1.109375" style="180" customWidth="1"/>
    <col min="10" max="10" width="10.88671875" style="180" customWidth="1"/>
    <col min="11" max="11" width="1" style="180" customWidth="1"/>
    <col min="12" max="12" width="9.88671875" style="180" bestFit="1" customWidth="1"/>
    <col min="13" max="13" width="1" style="180" customWidth="1"/>
    <col min="14" max="14" width="11.109375" style="180" customWidth="1"/>
    <col min="15" max="15" width="1.109375" style="180" customWidth="1"/>
    <col min="16" max="16" width="11.88671875" style="180" customWidth="1"/>
    <col min="17" max="17" width="0.88671875" style="180" customWidth="1"/>
    <col min="18" max="18" width="10.88671875" style="180" customWidth="1"/>
    <col min="19" max="19" width="1" style="180" customWidth="1"/>
    <col min="20" max="20" width="10.109375" style="180" customWidth="1"/>
    <col min="21" max="21" width="0.88671875" style="180" customWidth="1"/>
    <col min="22" max="22" width="11.109375" style="180" bestFit="1" customWidth="1"/>
    <col min="23" max="23" width="1" style="180" customWidth="1"/>
    <col min="24" max="24" width="10.88671875" style="180" customWidth="1"/>
    <col min="25" max="25" width="0.88671875" style="180" customWidth="1"/>
    <col min="26" max="26" width="10.88671875" style="180" customWidth="1"/>
    <col min="27" max="27" width="1" style="180" customWidth="1"/>
    <col min="28" max="28" width="10.109375" style="180" customWidth="1"/>
    <col min="29" max="29" width="0.88671875" style="180" customWidth="1"/>
    <col min="30" max="30" width="11.109375" style="180" bestFit="1" customWidth="1"/>
    <col min="31" max="31" width="1" style="180" customWidth="1"/>
    <col min="32" max="16384" width="9.88671875" style="180"/>
  </cols>
  <sheetData>
    <row r="1" spans="1:31" ht="15">
      <c r="A1" s="369" t="s">
        <v>775</v>
      </c>
    </row>
    <row r="3" spans="1:31" ht="18" customHeight="1">
      <c r="A3" s="569" t="s">
        <v>1317</v>
      </c>
      <c r="N3" s="412"/>
      <c r="Q3" s="198"/>
      <c r="R3" s="218"/>
      <c r="S3" s="413"/>
      <c r="T3" s="413"/>
      <c r="U3" s="413"/>
      <c r="V3" s="413"/>
      <c r="W3" s="413"/>
      <c r="X3" s="413"/>
      <c r="Y3" s="413"/>
      <c r="Z3" s="412"/>
      <c r="AA3" s="412"/>
      <c r="AE3" s="414"/>
    </row>
    <row r="4" spans="1:31" ht="18" customHeight="1">
      <c r="N4" s="412"/>
      <c r="Q4" s="198"/>
      <c r="R4" s="218"/>
      <c r="S4" s="413"/>
      <c r="T4" s="413"/>
      <c r="U4" s="413"/>
      <c r="V4" s="413"/>
      <c r="W4" s="413"/>
      <c r="X4" s="413"/>
      <c r="Y4" s="413"/>
      <c r="Z4" s="412"/>
      <c r="AA4" s="412"/>
      <c r="AE4" s="414"/>
    </row>
    <row r="5" spans="1:31" ht="18" customHeight="1">
      <c r="N5" s="412"/>
      <c r="Q5" s="198"/>
      <c r="R5" s="218"/>
      <c r="S5" s="413"/>
      <c r="T5" s="413"/>
      <c r="U5" s="413"/>
      <c r="V5" s="413"/>
      <c r="W5" s="413"/>
      <c r="X5" s="413"/>
      <c r="Y5" s="413"/>
      <c r="Z5" s="412"/>
      <c r="AA5" s="412"/>
      <c r="AE5" s="414"/>
    </row>
    <row r="6" spans="1:31" ht="16.350000000000001" customHeight="1">
      <c r="B6" s="417" t="s">
        <v>1343</v>
      </c>
      <c r="C6" s="418"/>
      <c r="D6" s="413"/>
      <c r="E6" s="413"/>
      <c r="F6" s="413"/>
      <c r="G6" s="413"/>
      <c r="H6" s="413"/>
      <c r="I6" s="413"/>
      <c r="J6" s="413"/>
      <c r="K6" s="413"/>
      <c r="L6" s="412"/>
      <c r="M6" s="412"/>
      <c r="N6" s="412"/>
      <c r="O6" s="412"/>
      <c r="P6" s="412"/>
      <c r="Q6" s="412"/>
      <c r="R6" s="412"/>
      <c r="S6" s="412"/>
      <c r="T6" s="412"/>
      <c r="U6" s="412"/>
      <c r="V6" s="412"/>
      <c r="W6" s="412"/>
      <c r="X6" s="412"/>
      <c r="Y6" s="412"/>
      <c r="Z6" s="412"/>
      <c r="AA6" s="412"/>
      <c r="AB6" s="416"/>
      <c r="AE6" s="414"/>
    </row>
    <row r="7" spans="1:31" ht="10.35" customHeight="1">
      <c r="B7" s="420"/>
      <c r="C7" s="420"/>
      <c r="D7" s="412"/>
      <c r="E7" s="412"/>
      <c r="F7" s="412"/>
      <c r="G7" s="412"/>
      <c r="H7" s="412"/>
      <c r="I7" s="412"/>
      <c r="J7" s="412"/>
      <c r="K7" s="412"/>
      <c r="L7" s="412"/>
      <c r="M7" s="412"/>
      <c r="N7" s="412"/>
      <c r="O7" s="412"/>
      <c r="P7" s="412"/>
      <c r="Q7" s="412"/>
      <c r="R7" s="412"/>
      <c r="S7" s="412"/>
      <c r="T7" s="412"/>
      <c r="U7" s="412"/>
      <c r="V7" s="412"/>
      <c r="W7" s="412"/>
      <c r="X7" s="412"/>
      <c r="Y7" s="412"/>
      <c r="Z7" s="412"/>
      <c r="AA7" s="412"/>
      <c r="AB7" s="416"/>
      <c r="AE7" s="414"/>
    </row>
    <row r="8" spans="1:31" ht="16.350000000000001" customHeight="1">
      <c r="B8" s="418"/>
      <c r="C8" s="422" t="s">
        <v>1369</v>
      </c>
      <c r="D8" s="188"/>
      <c r="E8" s="188"/>
      <c r="F8" s="188"/>
      <c r="G8" s="188"/>
      <c r="H8" s="188"/>
      <c r="I8" s="188"/>
      <c r="J8" s="188"/>
      <c r="AB8" s="416"/>
      <c r="AE8" s="414"/>
    </row>
    <row r="9" spans="1:31" ht="16.350000000000001" customHeight="1">
      <c r="B9" s="418"/>
      <c r="C9" s="422" t="s">
        <v>1311</v>
      </c>
      <c r="D9" s="188"/>
      <c r="E9" s="188"/>
      <c r="F9" s="188"/>
      <c r="G9" s="188"/>
      <c r="H9" s="188"/>
      <c r="I9" s="188"/>
      <c r="J9" s="188"/>
      <c r="AB9" s="416"/>
      <c r="AE9" s="414"/>
    </row>
    <row r="10" spans="1:31" ht="16.350000000000001" customHeight="1">
      <c r="B10" s="418"/>
      <c r="C10" s="422" t="s">
        <v>1110</v>
      </c>
      <c r="D10" s="188"/>
      <c r="E10" s="188"/>
      <c r="F10" s="188"/>
      <c r="G10" s="188"/>
      <c r="H10" s="188"/>
      <c r="I10" s="188"/>
      <c r="J10" s="188"/>
      <c r="AE10" s="414"/>
    </row>
    <row r="11" spans="1:31" ht="7.35" customHeight="1">
      <c r="B11" s="418"/>
      <c r="C11" s="418"/>
      <c r="D11" s="188"/>
      <c r="E11" s="188"/>
      <c r="F11" s="188"/>
      <c r="G11" s="188"/>
      <c r="H11" s="188"/>
      <c r="I11" s="188"/>
      <c r="J11" s="188"/>
      <c r="AE11" s="414"/>
    </row>
    <row r="12" spans="1:31" ht="16.350000000000001" customHeight="1">
      <c r="B12" s="418"/>
      <c r="C12" s="422" t="s">
        <v>1120</v>
      </c>
      <c r="D12" s="188"/>
      <c r="E12" s="188"/>
      <c r="F12" s="188"/>
      <c r="G12" s="188"/>
      <c r="H12" s="188"/>
      <c r="I12" s="188"/>
      <c r="J12" s="188"/>
      <c r="AE12" s="414"/>
    </row>
    <row r="13" spans="1:31" ht="16.350000000000001" customHeight="1">
      <c r="B13" s="418"/>
      <c r="C13" s="422" t="s">
        <v>22</v>
      </c>
      <c r="D13" s="188"/>
      <c r="E13" s="188"/>
      <c r="F13" s="188"/>
      <c r="G13" s="188"/>
      <c r="H13" s="188"/>
      <c r="I13" s="188"/>
      <c r="J13" s="188"/>
      <c r="AE13" s="414"/>
    </row>
    <row r="14" spans="1:31" ht="16.350000000000001" customHeight="1">
      <c r="B14" s="418"/>
      <c r="C14" s="422" t="s">
        <v>1320</v>
      </c>
      <c r="D14" s="188"/>
      <c r="E14" s="188"/>
      <c r="F14" s="188"/>
      <c r="G14" s="188"/>
      <c r="H14" s="188"/>
      <c r="I14" s="188"/>
      <c r="J14" s="188"/>
      <c r="AE14" s="414"/>
    </row>
    <row r="15" spans="1:31" ht="16.350000000000001" customHeight="1">
      <c r="AE15" s="414"/>
    </row>
    <row r="16" spans="1:31" ht="18" customHeight="1">
      <c r="B16" s="188"/>
      <c r="C16" s="423" t="s">
        <v>1318</v>
      </c>
      <c r="D16" s="424"/>
      <c r="E16" s="425"/>
      <c r="G16" s="425"/>
      <c r="H16" s="426"/>
      <c r="I16" s="425"/>
      <c r="J16" s="426"/>
      <c r="K16" s="425"/>
      <c r="L16" s="426"/>
      <c r="M16" s="425"/>
      <c r="O16" s="425"/>
      <c r="Q16" s="425"/>
      <c r="R16" s="426"/>
      <c r="S16" s="426"/>
      <c r="T16" s="426"/>
      <c r="U16" s="426"/>
      <c r="V16" s="426"/>
      <c r="W16" s="426"/>
      <c r="Y16" s="426"/>
      <c r="Z16" s="426"/>
      <c r="AA16" s="426"/>
      <c r="AD16" s="426"/>
      <c r="AE16" s="412"/>
    </row>
    <row r="17" spans="2:58" ht="18" customHeight="1">
      <c r="B17" s="188"/>
      <c r="C17" s="427"/>
      <c r="F17" s="428">
        <v>2022</v>
      </c>
      <c r="G17" s="416"/>
      <c r="X17" s="428">
        <v>2023</v>
      </c>
      <c r="AD17" s="429" t="s">
        <v>858</v>
      </c>
      <c r="AE17" s="412"/>
    </row>
    <row r="18" spans="2:58" ht="14.1" customHeight="1">
      <c r="B18" s="188"/>
      <c r="F18" s="430" t="s">
        <v>859</v>
      </c>
      <c r="H18" s="430" t="s">
        <v>860</v>
      </c>
      <c r="J18" s="430" t="s">
        <v>861</v>
      </c>
      <c r="L18" s="430" t="s">
        <v>862</v>
      </c>
      <c r="N18" s="430" t="s">
        <v>863</v>
      </c>
      <c r="P18" s="430" t="s">
        <v>864</v>
      </c>
      <c r="R18" s="430" t="s">
        <v>865</v>
      </c>
      <c r="T18" s="430" t="s">
        <v>866</v>
      </c>
      <c r="V18" s="430" t="s">
        <v>1068</v>
      </c>
      <c r="X18" s="430" t="s">
        <v>868</v>
      </c>
      <c r="Z18" s="430" t="s">
        <v>869</v>
      </c>
      <c r="AB18" s="430" t="s">
        <v>870</v>
      </c>
      <c r="AD18" s="430" t="s">
        <v>871</v>
      </c>
      <c r="AE18" s="412"/>
    </row>
    <row r="19" spans="2:58" s="416" customFormat="1" ht="18" customHeight="1">
      <c r="B19" s="198"/>
      <c r="C19" s="460" t="s">
        <v>882</v>
      </c>
      <c r="E19" s="461"/>
      <c r="F19" s="498">
        <v>0</v>
      </c>
      <c r="G19" s="494"/>
      <c r="H19" s="498">
        <f>F33</f>
        <v>0</v>
      </c>
      <c r="I19" s="497"/>
      <c r="J19" s="498">
        <f>H33</f>
        <v>34279</v>
      </c>
      <c r="K19" s="497"/>
      <c r="L19" s="498">
        <f>J33</f>
        <v>1324</v>
      </c>
      <c r="M19" s="497"/>
      <c r="N19" s="498">
        <f>L33</f>
        <v>201765</v>
      </c>
      <c r="O19" s="497"/>
      <c r="P19" s="498">
        <f>N33</f>
        <v>820924</v>
      </c>
      <c r="Q19" s="497"/>
      <c r="R19" s="498">
        <f>P33</f>
        <v>108767</v>
      </c>
      <c r="S19" s="497"/>
      <c r="T19" s="498">
        <f>R33</f>
        <v>108767</v>
      </c>
      <c r="U19" s="497"/>
      <c r="V19" s="498">
        <f>T33</f>
        <v>107095</v>
      </c>
      <c r="W19" s="497"/>
      <c r="X19" s="498">
        <f>V33</f>
        <v>515021</v>
      </c>
      <c r="Y19" s="497"/>
      <c r="Z19" s="498">
        <f>X33</f>
        <v>3085228</v>
      </c>
      <c r="AA19" s="497"/>
      <c r="AB19" s="498">
        <f>Z33</f>
        <v>4267794</v>
      </c>
      <c r="AC19" s="499"/>
      <c r="AD19" s="498">
        <f>F19</f>
        <v>0</v>
      </c>
      <c r="AE19" s="439"/>
      <c r="AF19" s="432"/>
      <c r="AG19" s="432"/>
      <c r="AH19" s="432"/>
    </row>
    <row r="20" spans="2:58" ht="12" customHeight="1">
      <c r="B20" s="188"/>
      <c r="C20" s="462"/>
      <c r="E20" s="434"/>
      <c r="F20" s="463"/>
      <c r="G20" s="434"/>
      <c r="H20" s="435"/>
      <c r="I20" s="434"/>
      <c r="J20" s="435"/>
      <c r="K20" s="434"/>
      <c r="L20" s="435"/>
      <c r="M20" s="434"/>
      <c r="N20" s="435"/>
      <c r="O20" s="434"/>
      <c r="P20" s="435"/>
      <c r="Q20" s="434"/>
      <c r="R20" s="435"/>
      <c r="S20" s="434"/>
      <c r="T20" s="435"/>
      <c r="U20" s="434"/>
      <c r="V20" s="435"/>
      <c r="W20" s="434"/>
      <c r="X20" s="435"/>
      <c r="Y20" s="434"/>
      <c r="Z20" s="435"/>
      <c r="AA20" s="434"/>
      <c r="AB20" s="435"/>
      <c r="AC20" s="434"/>
      <c r="AD20" s="435"/>
      <c r="AE20" s="185"/>
      <c r="AF20" s="187"/>
      <c r="AG20" s="187"/>
      <c r="AH20" s="187"/>
    </row>
    <row r="21" spans="2:58" ht="18" customHeight="1">
      <c r="B21" s="188"/>
      <c r="C21" s="462" t="s">
        <v>883</v>
      </c>
      <c r="E21" s="434"/>
      <c r="F21" s="502">
        <v>7360769</v>
      </c>
      <c r="G21" s="466"/>
      <c r="H21" s="502">
        <v>1362109</v>
      </c>
      <c r="I21" s="466"/>
      <c r="J21" s="502">
        <v>2096589</v>
      </c>
      <c r="K21" s="502">
        <v>0</v>
      </c>
      <c r="L21" s="502">
        <v>1545856</v>
      </c>
      <c r="M21" s="502">
        <v>0</v>
      </c>
      <c r="N21" s="502">
        <v>1794407</v>
      </c>
      <c r="O21" s="502"/>
      <c r="P21" s="502">
        <v>2429556</v>
      </c>
      <c r="Q21" s="502">
        <v>0</v>
      </c>
      <c r="R21" s="502">
        <v>971636</v>
      </c>
      <c r="S21" s="502">
        <v>0</v>
      </c>
      <c r="T21" s="502">
        <v>1357644</v>
      </c>
      <c r="U21" s="502">
        <v>0</v>
      </c>
      <c r="V21" s="502">
        <v>2140540</v>
      </c>
      <c r="W21" s="502">
        <v>0</v>
      </c>
      <c r="X21" s="502">
        <v>4136177</v>
      </c>
      <c r="Y21" s="502">
        <v>0</v>
      </c>
      <c r="Z21" s="502">
        <v>2073753</v>
      </c>
      <c r="AA21" s="466"/>
      <c r="AB21" s="502">
        <v>2118800</v>
      </c>
      <c r="AC21" s="466"/>
      <c r="AD21" s="502">
        <f t="shared" ref="AD21:AD25" si="0">ROUND(SUM(F21:AB21),0)</f>
        <v>29387836</v>
      </c>
      <c r="AE21" s="185"/>
      <c r="AF21" s="187" t="s">
        <v>22</v>
      </c>
      <c r="AG21" s="187"/>
      <c r="AH21" s="187"/>
    </row>
    <row r="22" spans="2:58" ht="18" customHeight="1">
      <c r="B22" s="188"/>
      <c r="C22" s="462" t="s">
        <v>1266</v>
      </c>
      <c r="E22" s="434"/>
      <c r="F22" s="502">
        <v>181</v>
      </c>
      <c r="G22" s="502" t="s">
        <v>22</v>
      </c>
      <c r="H22" s="502">
        <v>111</v>
      </c>
      <c r="I22" s="502" t="s">
        <v>22</v>
      </c>
      <c r="J22" s="502">
        <v>97</v>
      </c>
      <c r="K22" s="502" t="s">
        <v>22</v>
      </c>
      <c r="L22" s="502">
        <v>219</v>
      </c>
      <c r="M22" s="502" t="s">
        <v>22</v>
      </c>
      <c r="N22" s="502">
        <v>177</v>
      </c>
      <c r="O22" s="502" t="s">
        <v>22</v>
      </c>
      <c r="P22" s="502">
        <v>229</v>
      </c>
      <c r="Q22" s="502" t="s">
        <v>22</v>
      </c>
      <c r="R22" s="502">
        <v>277</v>
      </c>
      <c r="S22" s="502" t="s">
        <v>22</v>
      </c>
      <c r="T22" s="502">
        <v>228</v>
      </c>
      <c r="U22" s="502" t="s">
        <v>22</v>
      </c>
      <c r="V22" s="502">
        <v>467</v>
      </c>
      <c r="W22" s="502" t="s">
        <v>22</v>
      </c>
      <c r="X22" s="502">
        <v>1225</v>
      </c>
      <c r="Y22" s="502" t="s">
        <v>22</v>
      </c>
      <c r="Z22" s="502">
        <v>103</v>
      </c>
      <c r="AA22" s="502" t="s">
        <v>22</v>
      </c>
      <c r="AB22" s="502">
        <v>48</v>
      </c>
      <c r="AC22" s="466" t="s">
        <v>22</v>
      </c>
      <c r="AD22" s="502">
        <f t="shared" si="0"/>
        <v>3362</v>
      </c>
      <c r="AE22" s="185"/>
      <c r="AF22" s="187" t="s">
        <v>22</v>
      </c>
      <c r="AG22" s="187"/>
      <c r="AH22" s="187"/>
    </row>
    <row r="23" spans="2:58" ht="18" customHeight="1">
      <c r="B23" s="188"/>
      <c r="C23" s="462" t="s">
        <v>1267</v>
      </c>
      <c r="E23" s="434"/>
      <c r="F23" s="502">
        <v>90620</v>
      </c>
      <c r="G23" s="502" t="s">
        <v>22</v>
      </c>
      <c r="H23" s="502">
        <v>-24174</v>
      </c>
      <c r="I23" s="502" t="s">
        <v>22</v>
      </c>
      <c r="J23" s="502">
        <v>1390129</v>
      </c>
      <c r="K23" s="502" t="s">
        <v>22</v>
      </c>
      <c r="L23" s="502">
        <v>-24436</v>
      </c>
      <c r="M23" s="502" t="s">
        <v>22</v>
      </c>
      <c r="N23" s="502">
        <v>43865</v>
      </c>
      <c r="O23" s="502" t="s">
        <v>22</v>
      </c>
      <c r="P23" s="502">
        <v>1680563</v>
      </c>
      <c r="Q23" s="502" t="s">
        <v>22</v>
      </c>
      <c r="R23" s="502">
        <v>-327904</v>
      </c>
      <c r="S23" s="502" t="s">
        <v>22</v>
      </c>
      <c r="T23" s="502">
        <v>15157</v>
      </c>
      <c r="U23" s="502" t="s">
        <v>22</v>
      </c>
      <c r="V23" s="502">
        <v>2016556</v>
      </c>
      <c r="W23" s="502" t="s">
        <v>22</v>
      </c>
      <c r="X23" s="502">
        <v>284742</v>
      </c>
      <c r="Y23" s="502" t="s">
        <v>22</v>
      </c>
      <c r="Z23" s="502">
        <v>54185</v>
      </c>
      <c r="AA23" s="502" t="s">
        <v>22</v>
      </c>
      <c r="AB23" s="502">
        <v>2272843</v>
      </c>
      <c r="AC23" s="466" t="s">
        <v>22</v>
      </c>
      <c r="AD23" s="502">
        <f t="shared" ref="AD23" si="1">ROUND(SUM(F23:AB23),0)</f>
        <v>7472146</v>
      </c>
      <c r="AE23" s="185"/>
      <c r="AF23" s="187" t="s">
        <v>22</v>
      </c>
      <c r="AG23" s="187"/>
      <c r="AH23" s="187"/>
    </row>
    <row r="24" spans="2:58" ht="18" customHeight="1">
      <c r="B24" s="188"/>
      <c r="C24" s="180" t="s">
        <v>884</v>
      </c>
      <c r="D24" s="453" t="s">
        <v>885</v>
      </c>
      <c r="E24" s="434"/>
      <c r="F24" s="502">
        <v>0</v>
      </c>
      <c r="G24" s="466"/>
      <c r="H24" s="502">
        <v>0</v>
      </c>
      <c r="I24" s="502" t="s">
        <v>22</v>
      </c>
      <c r="J24" s="502">
        <v>1324</v>
      </c>
      <c r="K24" s="502" t="s">
        <v>22</v>
      </c>
      <c r="L24" s="502">
        <v>0</v>
      </c>
      <c r="M24" s="502" t="s">
        <v>22</v>
      </c>
      <c r="N24" s="502">
        <v>36486</v>
      </c>
      <c r="O24" s="502" t="s">
        <v>22</v>
      </c>
      <c r="P24" s="502">
        <v>0</v>
      </c>
      <c r="Q24" s="502" t="s">
        <v>22</v>
      </c>
      <c r="R24" s="502">
        <v>0</v>
      </c>
      <c r="S24" s="502" t="s">
        <v>22</v>
      </c>
      <c r="T24" s="502">
        <v>0</v>
      </c>
      <c r="U24" s="502" t="s">
        <v>22</v>
      </c>
      <c r="V24" s="502">
        <v>0</v>
      </c>
      <c r="W24" s="502" t="s">
        <v>22</v>
      </c>
      <c r="X24" s="502">
        <v>8547</v>
      </c>
      <c r="Y24" s="502" t="s">
        <v>22</v>
      </c>
      <c r="Z24" s="502">
        <v>20279</v>
      </c>
      <c r="AA24" s="502" t="s">
        <v>22</v>
      </c>
      <c r="AB24" s="502">
        <v>0</v>
      </c>
      <c r="AC24" s="466" t="s">
        <v>22</v>
      </c>
      <c r="AD24" s="502">
        <f t="shared" si="0"/>
        <v>66636</v>
      </c>
      <c r="AE24" s="185"/>
      <c r="AF24" s="187" t="s">
        <v>22</v>
      </c>
      <c r="AG24" s="187" t="s">
        <v>22</v>
      </c>
      <c r="AH24" s="187"/>
    </row>
    <row r="25" spans="2:58" ht="18" customHeight="1">
      <c r="B25" s="188"/>
      <c r="C25" s="462" t="s">
        <v>972</v>
      </c>
      <c r="D25" s="453" t="s">
        <v>886</v>
      </c>
      <c r="E25" s="434"/>
      <c r="F25" s="502">
        <v>0</v>
      </c>
      <c r="G25" s="466"/>
      <c r="H25" s="502">
        <v>0</v>
      </c>
      <c r="I25" s="466"/>
      <c r="J25" s="502">
        <v>0</v>
      </c>
      <c r="K25" s="502">
        <v>0</v>
      </c>
      <c r="L25" s="502">
        <v>0</v>
      </c>
      <c r="M25" s="502">
        <v>0</v>
      </c>
      <c r="N25" s="502">
        <v>0</v>
      </c>
      <c r="O25" s="502"/>
      <c r="P25" s="502">
        <v>0</v>
      </c>
      <c r="Q25" s="502">
        <v>0</v>
      </c>
      <c r="R25" s="502">
        <v>0</v>
      </c>
      <c r="S25" s="502">
        <v>0</v>
      </c>
      <c r="T25" s="502">
        <v>0</v>
      </c>
      <c r="U25" s="502">
        <v>0</v>
      </c>
      <c r="V25" s="502">
        <v>0</v>
      </c>
      <c r="W25" s="502">
        <v>0</v>
      </c>
      <c r="X25" s="502">
        <v>0</v>
      </c>
      <c r="Y25" s="502">
        <v>0</v>
      </c>
      <c r="Z25" s="502">
        <v>0</v>
      </c>
      <c r="AA25" s="466"/>
      <c r="AB25" s="502">
        <v>0</v>
      </c>
      <c r="AC25" s="466"/>
      <c r="AD25" s="502">
        <f t="shared" si="0"/>
        <v>0</v>
      </c>
      <c r="AE25" s="185"/>
      <c r="AF25" s="187" t="s">
        <v>22</v>
      </c>
      <c r="AG25" s="187"/>
      <c r="AH25" s="187"/>
    </row>
    <row r="26" spans="2:58" s="416" customFormat="1" ht="18" customHeight="1">
      <c r="B26" s="198"/>
      <c r="C26" s="416" t="s">
        <v>875</v>
      </c>
      <c r="E26" s="437"/>
      <c r="F26" s="465">
        <f>ROUND(SUM(F21:F25),0)</f>
        <v>7451570</v>
      </c>
      <c r="G26" s="437"/>
      <c r="H26" s="465">
        <f>ROUND(SUM(H21:H25),0)</f>
        <v>1338046</v>
      </c>
      <c r="I26" s="437"/>
      <c r="J26" s="465">
        <f>ROUND(SUM(J21:J25),0)</f>
        <v>3488139</v>
      </c>
      <c r="K26" s="437"/>
      <c r="L26" s="465">
        <f>ROUND(SUM(L21:L25),0)</f>
        <v>1521639</v>
      </c>
      <c r="M26" s="439"/>
      <c r="N26" s="465">
        <f>ROUND(SUM(N21:N25),0)</f>
        <v>1874935</v>
      </c>
      <c r="O26" s="439"/>
      <c r="P26" s="465">
        <f>ROUND(SUM(P21:P25),0)</f>
        <v>4110348</v>
      </c>
      <c r="Q26" s="461"/>
      <c r="R26" s="465">
        <f>ROUND(SUM(R21:R25),0)</f>
        <v>644009</v>
      </c>
      <c r="S26" s="461"/>
      <c r="T26" s="465">
        <f>ROUND(SUM(T21:T25),0)</f>
        <v>1373029</v>
      </c>
      <c r="U26" s="461"/>
      <c r="V26" s="465">
        <f>ROUND(SUM(V21:V25),0)</f>
        <v>4157563</v>
      </c>
      <c r="W26" s="461"/>
      <c r="X26" s="465">
        <f>ROUND(SUM(X21:X25),0)</f>
        <v>4430691</v>
      </c>
      <c r="Y26" s="461"/>
      <c r="Z26" s="465">
        <f>ROUND(SUM(Z21:Z25),0)</f>
        <v>2148320</v>
      </c>
      <c r="AA26" s="461"/>
      <c r="AB26" s="465">
        <f>ROUND(SUM(AB21:AB25),0)</f>
        <v>4391691</v>
      </c>
      <c r="AC26" s="461"/>
      <c r="AD26" s="465">
        <f>ROUND(SUM(AD21:AD25),0)</f>
        <v>36929980</v>
      </c>
      <c r="AE26" s="439"/>
      <c r="AF26" s="432" t="s">
        <v>22</v>
      </c>
      <c r="AG26" s="432"/>
      <c r="AH26" s="432"/>
    </row>
    <row r="27" spans="2:58" ht="16.350000000000001" customHeight="1">
      <c r="B27" s="188"/>
      <c r="E27" s="425"/>
      <c r="F27" s="435"/>
      <c r="G27" s="425"/>
      <c r="H27" s="435" t="s">
        <v>22</v>
      </c>
      <c r="I27" s="441"/>
      <c r="J27" s="435"/>
      <c r="K27" s="441"/>
      <c r="L27" s="435"/>
      <c r="M27" s="441"/>
      <c r="N27" s="435"/>
      <c r="O27" s="441"/>
      <c r="P27" s="435"/>
      <c r="Q27" s="425"/>
      <c r="R27" s="435"/>
      <c r="S27" s="425"/>
      <c r="T27" s="435"/>
      <c r="V27" s="435"/>
      <c r="X27" s="435"/>
      <c r="Z27" s="435"/>
      <c r="AA27" s="441"/>
      <c r="AB27" s="435"/>
      <c r="AD27" s="435"/>
      <c r="AF27" s="187"/>
      <c r="AG27" s="187"/>
      <c r="AH27" s="187"/>
    </row>
    <row r="28" spans="2:58" ht="16.350000000000001" customHeight="1">
      <c r="B28" s="188"/>
      <c r="C28" s="180" t="s">
        <v>887</v>
      </c>
      <c r="E28" s="425"/>
      <c r="F28" s="502">
        <v>0</v>
      </c>
      <c r="G28" s="466"/>
      <c r="H28" s="502">
        <v>0</v>
      </c>
      <c r="I28" s="466"/>
      <c r="J28" s="502">
        <v>0</v>
      </c>
      <c r="K28" s="502">
        <v>0</v>
      </c>
      <c r="L28" s="502">
        <v>0</v>
      </c>
      <c r="M28" s="502">
        <v>0</v>
      </c>
      <c r="N28" s="502">
        <v>5210</v>
      </c>
      <c r="O28" s="502"/>
      <c r="P28" s="502">
        <v>792</v>
      </c>
      <c r="Q28" s="502">
        <v>0</v>
      </c>
      <c r="R28" s="502">
        <v>0</v>
      </c>
      <c r="S28" s="502">
        <v>0</v>
      </c>
      <c r="T28" s="502">
        <v>0</v>
      </c>
      <c r="U28" s="502">
        <v>0</v>
      </c>
      <c r="V28" s="502">
        <v>0</v>
      </c>
      <c r="W28" s="502">
        <v>0</v>
      </c>
      <c r="X28" s="502">
        <v>0</v>
      </c>
      <c r="Y28" s="502">
        <v>0</v>
      </c>
      <c r="Z28" s="502">
        <v>4431</v>
      </c>
      <c r="AA28" s="466"/>
      <c r="AB28" s="502">
        <v>16988</v>
      </c>
      <c r="AC28" s="466"/>
      <c r="AD28" s="502">
        <f>ROUND(SUM(F28:AB28),0)</f>
        <v>27421</v>
      </c>
      <c r="AF28" s="187"/>
      <c r="AG28" s="187"/>
      <c r="AH28" s="187"/>
    </row>
    <row r="29" spans="2:58" ht="18" customHeight="1">
      <c r="B29" s="188"/>
      <c r="C29" s="180" t="s">
        <v>877</v>
      </c>
      <c r="E29" s="425"/>
      <c r="F29" s="502">
        <v>0</v>
      </c>
      <c r="G29" s="466"/>
      <c r="H29" s="502">
        <v>0</v>
      </c>
      <c r="I29" s="466"/>
      <c r="J29" s="502">
        <v>34279</v>
      </c>
      <c r="K29" s="502">
        <v>0</v>
      </c>
      <c r="L29" s="502">
        <v>0</v>
      </c>
      <c r="M29" s="502">
        <v>0</v>
      </c>
      <c r="N29" s="502">
        <v>150331</v>
      </c>
      <c r="O29" s="502"/>
      <c r="P29" s="502">
        <v>814091</v>
      </c>
      <c r="Q29" s="502">
        <v>0</v>
      </c>
      <c r="R29" s="502">
        <v>0</v>
      </c>
      <c r="S29" s="502">
        <v>0</v>
      </c>
      <c r="T29" s="502">
        <v>0</v>
      </c>
      <c r="U29" s="502">
        <v>0</v>
      </c>
      <c r="V29" s="502">
        <v>81391</v>
      </c>
      <c r="W29" s="502">
        <v>0</v>
      </c>
      <c r="X29" s="502">
        <v>0</v>
      </c>
      <c r="Y29" s="502">
        <v>0</v>
      </c>
      <c r="Z29" s="502">
        <v>316445</v>
      </c>
      <c r="AA29" s="466"/>
      <c r="AB29" s="502">
        <v>7135187</v>
      </c>
      <c r="AC29" s="466"/>
      <c r="AD29" s="502">
        <f>ROUND(SUM(F29:AB29),0)</f>
        <v>8531724</v>
      </c>
      <c r="AE29" s="185"/>
      <c r="AF29" s="443"/>
      <c r="AG29" s="443"/>
      <c r="AH29" s="443"/>
      <c r="AI29" s="185"/>
      <c r="AJ29" s="185"/>
      <c r="AK29" s="185"/>
      <c r="AL29" s="185"/>
      <c r="AM29" s="185"/>
      <c r="AN29" s="185"/>
      <c r="AO29" s="185"/>
      <c r="AP29" s="185"/>
      <c r="AQ29" s="185"/>
      <c r="AR29" s="185"/>
      <c r="AS29" s="185"/>
      <c r="AT29" s="185"/>
      <c r="AU29" s="185"/>
      <c r="AV29" s="185"/>
      <c r="AW29" s="185"/>
      <c r="AX29" s="185"/>
      <c r="AY29" s="185"/>
      <c r="AZ29" s="185"/>
      <c r="BA29" s="185"/>
    </row>
    <row r="30" spans="2:58" ht="18" customHeight="1">
      <c r="B30" s="188"/>
      <c r="C30" s="180" t="s">
        <v>878</v>
      </c>
      <c r="E30" s="425"/>
      <c r="F30" s="502">
        <v>7451570</v>
      </c>
      <c r="G30" s="466"/>
      <c r="H30" s="502">
        <v>1303767</v>
      </c>
      <c r="I30" s="466"/>
      <c r="J30" s="502">
        <v>3486815</v>
      </c>
      <c r="K30" s="502">
        <v>0</v>
      </c>
      <c r="L30" s="502">
        <v>1321198</v>
      </c>
      <c r="M30" s="502">
        <v>0</v>
      </c>
      <c r="N30" s="502">
        <v>1100235</v>
      </c>
      <c r="O30" s="502"/>
      <c r="P30" s="502">
        <v>4007622</v>
      </c>
      <c r="Q30" s="502">
        <v>0</v>
      </c>
      <c r="R30" s="502">
        <v>644009</v>
      </c>
      <c r="S30" s="502">
        <v>0</v>
      </c>
      <c r="T30" s="502">
        <v>1374701</v>
      </c>
      <c r="U30" s="502">
        <v>0</v>
      </c>
      <c r="V30" s="502">
        <v>3668246</v>
      </c>
      <c r="W30" s="502">
        <v>0</v>
      </c>
      <c r="X30" s="502">
        <v>1860484</v>
      </c>
      <c r="Y30" s="502">
        <v>0</v>
      </c>
      <c r="Z30" s="502">
        <v>644878</v>
      </c>
      <c r="AA30" s="466"/>
      <c r="AB30" s="502">
        <v>1507310</v>
      </c>
      <c r="AC30" s="466"/>
      <c r="AD30" s="502">
        <f>ROUND(SUM(F30:AB30),0)</f>
        <v>28370835</v>
      </c>
      <c r="AE30" s="185"/>
      <c r="AF30" s="443"/>
      <c r="AG30" s="443"/>
      <c r="AH30" s="443"/>
      <c r="AI30" s="185"/>
      <c r="AJ30" s="185"/>
      <c r="AK30" s="185"/>
      <c r="AL30" s="185"/>
      <c r="AM30" s="185"/>
      <c r="AN30" s="185"/>
      <c r="AO30" s="185"/>
      <c r="AP30" s="185"/>
      <c r="AQ30" s="185"/>
      <c r="AR30" s="185"/>
      <c r="AS30" s="185"/>
      <c r="AT30" s="185"/>
      <c r="AU30" s="185"/>
      <c r="AV30" s="185"/>
      <c r="AW30" s="185"/>
      <c r="AX30" s="185"/>
      <c r="AY30" s="185"/>
      <c r="AZ30" s="185"/>
      <c r="BA30" s="185"/>
    </row>
    <row r="31" spans="2:58" s="416" customFormat="1" ht="18" customHeight="1">
      <c r="B31" s="198"/>
      <c r="C31" s="416" t="s">
        <v>880</v>
      </c>
      <c r="E31" s="444"/>
      <c r="F31" s="445">
        <f>ROUND(SUM(F28:F30),0)</f>
        <v>7451570</v>
      </c>
      <c r="G31" s="444"/>
      <c r="H31" s="445">
        <f>ROUND(SUM(H28:H30),0)</f>
        <v>1303767</v>
      </c>
      <c r="I31" s="444"/>
      <c r="J31" s="445">
        <f>ROUND(SUM(J28:J30),0)</f>
        <v>3521094</v>
      </c>
      <c r="K31" s="444"/>
      <c r="L31" s="445">
        <f>ROUND(SUM(L28:L30),0)</f>
        <v>1321198</v>
      </c>
      <c r="M31" s="444"/>
      <c r="N31" s="445">
        <f>ROUND(SUM(N28:N30),0)</f>
        <v>1255776</v>
      </c>
      <c r="O31" s="444"/>
      <c r="P31" s="445">
        <f>ROUND(SUM(P28:P30),0)</f>
        <v>4822505</v>
      </c>
      <c r="Q31" s="444"/>
      <c r="R31" s="445">
        <f>ROUND(SUM(R28:R30),0)</f>
        <v>644009</v>
      </c>
      <c r="S31" s="444"/>
      <c r="T31" s="445">
        <f>ROUND(SUM(T28:T30),0)</f>
        <v>1374701</v>
      </c>
      <c r="U31" s="444"/>
      <c r="V31" s="445">
        <f>ROUND(SUM(V28:V30),0)</f>
        <v>3749637</v>
      </c>
      <c r="W31" s="444"/>
      <c r="X31" s="445">
        <f>ROUND(SUM(X28:X30),0)</f>
        <v>1860484</v>
      </c>
      <c r="Y31" s="444"/>
      <c r="Z31" s="445">
        <f>ROUND(SUM(Z28:Z30),0)</f>
        <v>965754</v>
      </c>
      <c r="AA31" s="444"/>
      <c r="AB31" s="445">
        <f>ROUND(SUM(AB28:AB30),0)</f>
        <v>8659485</v>
      </c>
      <c r="AC31" s="461"/>
      <c r="AD31" s="445">
        <f>ROUND(SUM(AD28:AD30),0)</f>
        <v>36929980</v>
      </c>
      <c r="AE31" s="439"/>
      <c r="AF31" s="446"/>
      <c r="AG31" s="446"/>
      <c r="AH31" s="446"/>
      <c r="AI31" s="439"/>
      <c r="AJ31" s="439"/>
      <c r="AK31" s="439"/>
      <c r="AL31" s="439"/>
      <c r="AM31" s="439"/>
      <c r="AN31" s="439"/>
      <c r="AO31" s="439"/>
      <c r="AP31" s="439"/>
      <c r="AQ31" s="439"/>
      <c r="AR31" s="439"/>
      <c r="AS31" s="439"/>
      <c r="AT31" s="439"/>
      <c r="AU31" s="439"/>
      <c r="AV31" s="439"/>
      <c r="AW31" s="439"/>
      <c r="AX31" s="439"/>
      <c r="AY31" s="439"/>
      <c r="AZ31" s="439"/>
      <c r="BA31" s="439"/>
    </row>
    <row r="32" spans="2:58" ht="12" customHeight="1">
      <c r="B32" s="188"/>
      <c r="F32" s="435"/>
      <c r="H32" s="435"/>
      <c r="J32" s="435"/>
      <c r="K32" s="426"/>
      <c r="L32" s="435"/>
      <c r="N32" s="435"/>
      <c r="P32" s="435"/>
      <c r="R32" s="435"/>
      <c r="T32" s="435"/>
      <c r="V32" s="435"/>
      <c r="X32" s="435"/>
      <c r="Z32" s="435"/>
      <c r="AA32" s="441"/>
      <c r="AB32" s="435"/>
      <c r="AD32" s="435"/>
      <c r="AE32" s="447"/>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row>
    <row r="33" spans="2:34" s="416" customFormat="1" ht="14.1" customHeight="1" thickBot="1">
      <c r="B33" s="198"/>
      <c r="C33" s="416" t="s">
        <v>881</v>
      </c>
      <c r="D33" s="448"/>
      <c r="E33" s="461"/>
      <c r="F33" s="449">
        <f>ROUND((SUM(F19)+SUM(F26)-SUM(F31)),0)</f>
        <v>0</v>
      </c>
      <c r="G33" s="461"/>
      <c r="H33" s="449">
        <f>ROUND((SUM(H19)+SUM(H26)-SUM(H31)),0)</f>
        <v>34279</v>
      </c>
      <c r="I33" s="461"/>
      <c r="J33" s="449">
        <f>ROUND((SUM(J19)+SUM(J26)-SUM(J31)),0)</f>
        <v>1324</v>
      </c>
      <c r="K33" s="461"/>
      <c r="L33" s="449">
        <f>ROUND((SUM(L19)+SUM(L26)-SUM(L31)),0)</f>
        <v>201765</v>
      </c>
      <c r="M33" s="461"/>
      <c r="N33" s="449">
        <f>ROUND((SUM(N19)+SUM(N26)-SUM(N31)),0)</f>
        <v>820924</v>
      </c>
      <c r="O33" s="461"/>
      <c r="P33" s="449">
        <f>ROUND((SUM(P19)+SUM(P26)-SUM(P31)),0)</f>
        <v>108767</v>
      </c>
      <c r="Q33" s="461"/>
      <c r="R33" s="449">
        <f>ROUND((SUM(R19)+SUM(R26)-SUM(R31)),0)</f>
        <v>108767</v>
      </c>
      <c r="S33" s="461"/>
      <c r="T33" s="449">
        <f>ROUND((SUM(T19)+SUM(T26)-SUM(T31)),0)</f>
        <v>107095</v>
      </c>
      <c r="U33" s="461"/>
      <c r="V33" s="449">
        <f>ROUND((SUM(V19)+SUM(V26)-SUM(V31)),0)</f>
        <v>515021</v>
      </c>
      <c r="W33" s="461"/>
      <c r="X33" s="449">
        <f>ROUND((SUM(X19)+SUM(X26)-SUM(X31)),0)</f>
        <v>3085228</v>
      </c>
      <c r="Y33" s="461"/>
      <c r="Z33" s="449">
        <f>ROUND((SUM(Z19)+SUM(Z26)-SUM(Z31)),0)</f>
        <v>4267794</v>
      </c>
      <c r="AA33" s="461"/>
      <c r="AB33" s="455">
        <f>AB19+AB26-AB31</f>
        <v>0</v>
      </c>
      <c r="AC33" s="461"/>
      <c r="AD33" s="455">
        <f>AD19+AD26-AD31</f>
        <v>0</v>
      </c>
      <c r="AE33" s="467"/>
    </row>
    <row r="34" spans="2:34" ht="13.35" customHeight="1" thickTop="1">
      <c r="B34" s="188"/>
      <c r="D34" s="450"/>
      <c r="E34" s="450"/>
      <c r="F34" s="451"/>
      <c r="G34" s="425"/>
      <c r="H34" s="440" t="s">
        <v>22</v>
      </c>
      <c r="J34" s="440"/>
      <c r="L34" s="440"/>
      <c r="N34" s="440"/>
      <c r="P34" s="440"/>
      <c r="R34" s="440"/>
      <c r="T34" s="440"/>
      <c r="V34" s="440"/>
      <c r="X34" s="440"/>
      <c r="Z34" s="440"/>
      <c r="AB34" s="440"/>
      <c r="AD34" s="440"/>
      <c r="AE34" s="412"/>
    </row>
    <row r="35" spans="2:34" ht="11.25" customHeight="1">
      <c r="B35" s="188"/>
      <c r="E35" s="425"/>
      <c r="F35" s="440"/>
      <c r="G35" s="425"/>
      <c r="H35" s="440"/>
      <c r="J35" s="440"/>
      <c r="L35" s="440"/>
      <c r="N35" s="440"/>
      <c r="P35" s="440"/>
      <c r="R35" s="440" t="s">
        <v>22</v>
      </c>
      <c r="T35" s="440"/>
      <c r="X35" s="440" t="s">
        <v>22</v>
      </c>
      <c r="Z35" s="440"/>
      <c r="AB35" s="440"/>
      <c r="AD35" s="440"/>
      <c r="AE35" s="412"/>
    </row>
    <row r="36" spans="2:34" ht="18" customHeight="1">
      <c r="B36" s="188"/>
      <c r="C36" s="423" t="s">
        <v>1321</v>
      </c>
      <c r="D36" s="424"/>
      <c r="E36" s="425"/>
      <c r="F36" s="440"/>
      <c r="G36" s="425"/>
      <c r="H36" s="440"/>
      <c r="I36" s="425"/>
      <c r="J36" s="440"/>
      <c r="K36" s="425"/>
      <c r="L36" s="440"/>
      <c r="M36" s="425"/>
      <c r="N36" s="440"/>
      <c r="O36" s="425"/>
      <c r="P36" s="468"/>
      <c r="Q36" s="425"/>
      <c r="R36" s="440"/>
      <c r="S36" s="426"/>
      <c r="T36" s="440"/>
      <c r="U36" s="426"/>
      <c r="V36" s="440"/>
      <c r="W36" s="426"/>
      <c r="X36" s="440"/>
      <c r="Y36" s="426"/>
      <c r="Z36" s="440"/>
      <c r="AA36" s="426"/>
      <c r="AB36" s="440"/>
      <c r="AD36" s="440"/>
      <c r="AE36" s="412"/>
    </row>
    <row r="37" spans="2:34" ht="18" customHeight="1">
      <c r="B37" s="188"/>
      <c r="C37" s="427"/>
      <c r="F37" s="428">
        <v>2021</v>
      </c>
      <c r="G37" s="416"/>
      <c r="H37" s="440"/>
      <c r="J37" s="440"/>
      <c r="L37" s="440"/>
      <c r="N37" s="440"/>
      <c r="P37" s="440"/>
      <c r="R37" s="440"/>
      <c r="T37" s="440"/>
      <c r="V37" s="440"/>
      <c r="X37" s="428">
        <v>2022</v>
      </c>
      <c r="Z37" s="440"/>
      <c r="AB37" s="440"/>
      <c r="AD37" s="433" t="s">
        <v>858</v>
      </c>
      <c r="AE37" s="412"/>
    </row>
    <row r="38" spans="2:34" ht="14.1" customHeight="1">
      <c r="B38" s="188"/>
      <c r="F38" s="454" t="s">
        <v>859</v>
      </c>
      <c r="H38" s="454" t="s">
        <v>860</v>
      </c>
      <c r="J38" s="454" t="s">
        <v>861</v>
      </c>
      <c r="L38" s="454" t="s">
        <v>862</v>
      </c>
      <c r="N38" s="454" t="s">
        <v>863</v>
      </c>
      <c r="P38" s="454" t="s">
        <v>864</v>
      </c>
      <c r="R38" s="454" t="s">
        <v>865</v>
      </c>
      <c r="T38" s="454" t="s">
        <v>866</v>
      </c>
      <c r="V38" s="454" t="s">
        <v>867</v>
      </c>
      <c r="X38" s="454" t="s">
        <v>868</v>
      </c>
      <c r="Z38" s="454" t="s">
        <v>869</v>
      </c>
      <c r="AB38" s="454" t="s">
        <v>870</v>
      </c>
      <c r="AD38" s="454" t="s">
        <v>871</v>
      </c>
      <c r="AE38" s="412"/>
    </row>
    <row r="39" spans="2:34" s="416" customFormat="1" ht="18" customHeight="1">
      <c r="B39" s="198"/>
      <c r="C39" s="460" t="s">
        <v>882</v>
      </c>
      <c r="E39" s="461"/>
      <c r="F39" s="498">
        <v>0</v>
      </c>
      <c r="G39" s="494"/>
      <c r="H39" s="498">
        <f>F53</f>
        <v>282</v>
      </c>
      <c r="I39" s="497"/>
      <c r="J39" s="498">
        <f>H53</f>
        <v>10</v>
      </c>
      <c r="K39" s="497"/>
      <c r="L39" s="498">
        <f>J53</f>
        <v>0</v>
      </c>
      <c r="M39" s="497"/>
      <c r="N39" s="498">
        <f>L53</f>
        <v>272506</v>
      </c>
      <c r="O39" s="497"/>
      <c r="P39" s="498">
        <f>N53</f>
        <v>759876</v>
      </c>
      <c r="Q39" s="497"/>
      <c r="R39" s="498">
        <f>P53</f>
        <v>2524</v>
      </c>
      <c r="S39" s="497"/>
      <c r="T39" s="498">
        <f>R53</f>
        <v>2524</v>
      </c>
      <c r="U39" s="497"/>
      <c r="V39" s="498">
        <f>T53</f>
        <v>177788</v>
      </c>
      <c r="W39" s="497"/>
      <c r="X39" s="498">
        <f>V53</f>
        <v>4023</v>
      </c>
      <c r="Y39" s="497"/>
      <c r="Z39" s="498">
        <f>X53</f>
        <v>5470604</v>
      </c>
      <c r="AA39" s="497"/>
      <c r="AB39" s="498">
        <f>Z53</f>
        <v>5798813</v>
      </c>
      <c r="AC39" s="499"/>
      <c r="AD39" s="498">
        <v>0</v>
      </c>
      <c r="AE39" s="439"/>
      <c r="AF39" s="432"/>
      <c r="AG39" s="432"/>
      <c r="AH39" s="432"/>
    </row>
    <row r="40" spans="2:34" ht="12" customHeight="1">
      <c r="B40" s="188"/>
      <c r="C40" s="462"/>
      <c r="E40" s="434"/>
      <c r="F40" s="463"/>
      <c r="G40" s="434"/>
      <c r="H40" s="435"/>
      <c r="I40" s="434"/>
      <c r="J40" s="435"/>
      <c r="K40" s="434"/>
      <c r="L40" s="435"/>
      <c r="M40" s="434"/>
      <c r="N40" s="435"/>
      <c r="O40" s="434"/>
      <c r="P40" s="435"/>
      <c r="Q40" s="434"/>
      <c r="R40" s="435"/>
      <c r="S40" s="434"/>
      <c r="T40" s="435"/>
      <c r="U40" s="434"/>
      <c r="V40" s="435"/>
      <c r="W40" s="434"/>
      <c r="X40" s="435"/>
      <c r="Y40" s="434"/>
      <c r="Z40" s="435"/>
      <c r="AA40" s="434"/>
      <c r="AB40" s="435"/>
      <c r="AC40" s="434"/>
      <c r="AD40" s="435"/>
      <c r="AE40" s="185"/>
      <c r="AF40" s="187"/>
      <c r="AG40" s="187"/>
      <c r="AH40" s="187"/>
    </row>
    <row r="41" spans="2:34" ht="18" customHeight="1">
      <c r="B41" s="188"/>
      <c r="C41" s="462" t="s">
        <v>883</v>
      </c>
      <c r="E41" s="434"/>
      <c r="F41" s="502">
        <v>3262900</v>
      </c>
      <c r="G41" s="466"/>
      <c r="H41" s="502">
        <v>4916527</v>
      </c>
      <c r="I41" s="466"/>
      <c r="J41" s="502">
        <v>2910281</v>
      </c>
      <c r="K41" s="502">
        <v>0</v>
      </c>
      <c r="L41" s="502">
        <v>1682275</v>
      </c>
      <c r="M41" s="502">
        <v>0</v>
      </c>
      <c r="N41" s="502">
        <v>1900738</v>
      </c>
      <c r="O41" s="502"/>
      <c r="P41" s="502">
        <v>3224883</v>
      </c>
      <c r="Q41" s="502">
        <v>0</v>
      </c>
      <c r="R41" s="502">
        <v>1688177</v>
      </c>
      <c r="S41" s="502">
        <v>0</v>
      </c>
      <c r="T41" s="502">
        <v>1790559</v>
      </c>
      <c r="U41" s="502">
        <v>0</v>
      </c>
      <c r="V41" s="502">
        <v>3143187</v>
      </c>
      <c r="W41" s="502">
        <v>0</v>
      </c>
      <c r="X41" s="502">
        <v>5216461</v>
      </c>
      <c r="Y41" s="502">
        <v>0</v>
      </c>
      <c r="Z41" s="502">
        <v>3046292</v>
      </c>
      <c r="AA41" s="466"/>
      <c r="AB41" s="502">
        <v>2586391</v>
      </c>
      <c r="AC41" s="466"/>
      <c r="AD41" s="502">
        <f t="shared" ref="AD41:AD45" si="2">ROUND(SUM(F41:AB41),0)</f>
        <v>35368671</v>
      </c>
      <c r="AE41" s="185"/>
      <c r="AF41" s="469"/>
      <c r="AG41" s="187"/>
      <c r="AH41" s="187"/>
    </row>
    <row r="42" spans="2:34" ht="18" customHeight="1">
      <c r="B42" s="188"/>
      <c r="C42" s="462" t="s">
        <v>1266</v>
      </c>
      <c r="E42" s="434"/>
      <c r="F42" s="502">
        <v>112</v>
      </c>
      <c r="G42" s="502" t="s">
        <v>301</v>
      </c>
      <c r="H42" s="502">
        <v>93</v>
      </c>
      <c r="I42" s="502" t="s">
        <v>22</v>
      </c>
      <c r="J42" s="502">
        <v>99</v>
      </c>
      <c r="K42" s="502" t="s">
        <v>22</v>
      </c>
      <c r="L42" s="502">
        <v>199</v>
      </c>
      <c r="M42" s="502" t="s">
        <v>22</v>
      </c>
      <c r="N42" s="502">
        <v>140</v>
      </c>
      <c r="O42" s="502" t="s">
        <v>22</v>
      </c>
      <c r="P42" s="502">
        <v>151</v>
      </c>
      <c r="Q42" s="502" t="s">
        <v>22</v>
      </c>
      <c r="R42" s="502">
        <v>222</v>
      </c>
      <c r="S42" s="502" t="s">
        <v>22</v>
      </c>
      <c r="T42" s="502">
        <v>141</v>
      </c>
      <c r="U42" s="502" t="s">
        <v>22</v>
      </c>
      <c r="V42" s="502">
        <v>2449</v>
      </c>
      <c r="W42" s="502" t="s">
        <v>22</v>
      </c>
      <c r="X42" s="502">
        <v>2556</v>
      </c>
      <c r="Y42" s="502" t="s">
        <v>22</v>
      </c>
      <c r="Z42" s="502">
        <v>161</v>
      </c>
      <c r="AA42" s="502" t="s">
        <v>22</v>
      </c>
      <c r="AB42" s="502">
        <v>79</v>
      </c>
      <c r="AC42" s="466"/>
      <c r="AD42" s="502">
        <f t="shared" si="2"/>
        <v>6402</v>
      </c>
      <c r="AE42" s="185"/>
      <c r="AF42" s="469"/>
      <c r="AG42" s="187"/>
      <c r="AH42" s="187"/>
    </row>
    <row r="43" spans="2:34" ht="18" customHeight="1">
      <c r="B43" s="188"/>
      <c r="C43" s="462" t="s">
        <v>1267</v>
      </c>
      <c r="E43" s="434"/>
      <c r="F43" s="502">
        <v>0</v>
      </c>
      <c r="G43" s="502" t="s">
        <v>22</v>
      </c>
      <c r="H43" s="502">
        <v>0</v>
      </c>
      <c r="I43" s="502" t="s">
        <v>22</v>
      </c>
      <c r="J43" s="502">
        <v>0</v>
      </c>
      <c r="K43" s="502" t="s">
        <v>22</v>
      </c>
      <c r="L43" s="502">
        <v>0</v>
      </c>
      <c r="M43" s="502" t="s">
        <v>22</v>
      </c>
      <c r="N43" s="502">
        <v>0</v>
      </c>
      <c r="O43" s="502" t="s">
        <v>22</v>
      </c>
      <c r="P43" s="502">
        <v>0</v>
      </c>
      <c r="Q43" s="502" t="s">
        <v>22</v>
      </c>
      <c r="R43" s="502">
        <v>0</v>
      </c>
      <c r="S43" s="502" t="s">
        <v>22</v>
      </c>
      <c r="T43" s="502">
        <v>0</v>
      </c>
      <c r="U43" s="502" t="s">
        <v>22</v>
      </c>
      <c r="V43" s="502">
        <v>5081736</v>
      </c>
      <c r="W43" s="502" t="s">
        <v>22</v>
      </c>
      <c r="X43" s="502">
        <v>448613</v>
      </c>
      <c r="Y43" s="502" t="s">
        <v>22</v>
      </c>
      <c r="Z43" s="502">
        <v>82656</v>
      </c>
      <c r="AA43" s="502" t="s">
        <v>22</v>
      </c>
      <c r="AB43" s="502">
        <v>2602163</v>
      </c>
      <c r="AC43" s="466" t="s">
        <v>22</v>
      </c>
      <c r="AD43" s="502">
        <f t="shared" si="2"/>
        <v>8215168</v>
      </c>
      <c r="AE43" s="185"/>
      <c r="AF43" s="469"/>
      <c r="AG43" s="187"/>
      <c r="AH43" s="187"/>
    </row>
    <row r="44" spans="2:34" ht="18" customHeight="1">
      <c r="B44" s="188"/>
      <c r="C44" s="180" t="s">
        <v>884</v>
      </c>
      <c r="D44" s="453" t="s">
        <v>885</v>
      </c>
      <c r="E44" s="434"/>
      <c r="F44" s="502">
        <v>0</v>
      </c>
      <c r="G44" s="466"/>
      <c r="H44" s="502">
        <v>0</v>
      </c>
      <c r="J44" s="502">
        <v>0</v>
      </c>
      <c r="K44" s="466"/>
      <c r="L44" s="502">
        <v>1499</v>
      </c>
      <c r="M44" s="502">
        <v>0</v>
      </c>
      <c r="N44" s="502">
        <v>28688</v>
      </c>
      <c r="O44" s="502">
        <v>0</v>
      </c>
      <c r="P44" s="502">
        <v>0</v>
      </c>
      <c r="Q44" s="502"/>
      <c r="R44" s="502">
        <v>0</v>
      </c>
      <c r="S44" s="502">
        <v>0</v>
      </c>
      <c r="T44" s="502">
        <v>0</v>
      </c>
      <c r="U44" s="502">
        <v>0</v>
      </c>
      <c r="V44" s="502">
        <v>1499</v>
      </c>
      <c r="W44" s="502">
        <v>0</v>
      </c>
      <c r="X44" s="502">
        <v>0</v>
      </c>
      <c r="Y44" s="502">
        <v>0</v>
      </c>
      <c r="Z44" s="502">
        <v>34542</v>
      </c>
      <c r="AA44" s="502">
        <v>0</v>
      </c>
      <c r="AB44" s="502">
        <v>0</v>
      </c>
      <c r="AC44" s="466"/>
      <c r="AD44" s="502">
        <f>ROUND(SUM(F44:AB44),0)</f>
        <v>66228</v>
      </c>
      <c r="AE44" s="185"/>
      <c r="AF44" s="187"/>
      <c r="AG44" s="187"/>
      <c r="AH44" s="187"/>
    </row>
    <row r="45" spans="2:34" ht="18" customHeight="1">
      <c r="B45" s="188"/>
      <c r="C45" s="462" t="s">
        <v>972</v>
      </c>
      <c r="D45" s="453" t="s">
        <v>886</v>
      </c>
      <c r="E45" s="434"/>
      <c r="F45" s="502">
        <v>0</v>
      </c>
      <c r="G45" s="466"/>
      <c r="H45" s="502">
        <v>0</v>
      </c>
      <c r="I45" s="466"/>
      <c r="J45" s="502">
        <v>0</v>
      </c>
      <c r="K45" s="502">
        <v>0</v>
      </c>
      <c r="L45" s="502">
        <v>0</v>
      </c>
      <c r="M45" s="502">
        <v>0</v>
      </c>
      <c r="N45" s="502">
        <v>0</v>
      </c>
      <c r="O45" s="502"/>
      <c r="P45" s="502">
        <v>0</v>
      </c>
      <c r="Q45" s="502">
        <v>0</v>
      </c>
      <c r="R45" s="502">
        <v>0</v>
      </c>
      <c r="S45" s="502">
        <v>0</v>
      </c>
      <c r="T45" s="502">
        <v>0</v>
      </c>
      <c r="U45" s="502">
        <v>0</v>
      </c>
      <c r="V45" s="502">
        <v>0</v>
      </c>
      <c r="W45" s="502">
        <v>0</v>
      </c>
      <c r="X45" s="502">
        <v>0</v>
      </c>
      <c r="Y45" s="502">
        <v>0</v>
      </c>
      <c r="Z45" s="502">
        <v>0</v>
      </c>
      <c r="AA45" s="466"/>
      <c r="AB45" s="502">
        <v>0</v>
      </c>
      <c r="AC45" s="466"/>
      <c r="AD45" s="502">
        <f t="shared" si="2"/>
        <v>0</v>
      </c>
      <c r="AE45" s="185"/>
      <c r="AF45" s="187"/>
      <c r="AG45" s="187"/>
      <c r="AH45" s="187"/>
    </row>
    <row r="46" spans="2:34" s="416" customFormat="1" ht="18" customHeight="1">
      <c r="B46" s="198"/>
      <c r="C46" s="416" t="s">
        <v>875</v>
      </c>
      <c r="E46" s="437"/>
      <c r="F46" s="465">
        <f>ROUND(SUM(F41:F45),0)</f>
        <v>3263012</v>
      </c>
      <c r="G46" s="437"/>
      <c r="H46" s="465">
        <f>ROUND(SUM(H41:H45),0)</f>
        <v>4916620</v>
      </c>
      <c r="I46" s="437"/>
      <c r="J46" s="465">
        <f>ROUND(SUM(J41:J45),0)</f>
        <v>2910380</v>
      </c>
      <c r="K46" s="437"/>
      <c r="L46" s="465">
        <f>ROUND(SUM(L41:L45),0)</f>
        <v>1683973</v>
      </c>
      <c r="M46" s="439"/>
      <c r="N46" s="465">
        <f>ROUND(SUM(N41:N45),0)</f>
        <v>1929566</v>
      </c>
      <c r="O46" s="439"/>
      <c r="P46" s="465">
        <f>ROUND(SUM(P41:P45),0)</f>
        <v>3225034</v>
      </c>
      <c r="Q46" s="461"/>
      <c r="R46" s="465">
        <f>ROUND(SUM(R41:R45),0)</f>
        <v>1688399</v>
      </c>
      <c r="S46" s="461"/>
      <c r="T46" s="465">
        <f>ROUND(SUM(T41:T45),0)</f>
        <v>1790700</v>
      </c>
      <c r="U46" s="461"/>
      <c r="V46" s="465">
        <f>ROUND(SUM(V41:V45),0)</f>
        <v>8228871</v>
      </c>
      <c r="W46" s="461"/>
      <c r="X46" s="465">
        <f>ROUND(SUM(X41:X45),0)</f>
        <v>5667630</v>
      </c>
      <c r="Y46" s="461"/>
      <c r="Z46" s="465">
        <f>ROUND(SUM(Z41:Z45),0)</f>
        <v>3163651</v>
      </c>
      <c r="AA46" s="461"/>
      <c r="AB46" s="465">
        <f>ROUND(SUM(AB41:AB45),0)</f>
        <v>5188633</v>
      </c>
      <c r="AC46" s="461"/>
      <c r="AD46" s="465">
        <f>ROUND(SUM(AD41:AD45),0)</f>
        <v>43656469</v>
      </c>
      <c r="AE46" s="439"/>
      <c r="AF46" s="432"/>
      <c r="AG46" s="432"/>
      <c r="AH46" s="432"/>
    </row>
    <row r="47" spans="2:34" ht="16.350000000000001" customHeight="1">
      <c r="B47" s="188"/>
      <c r="E47" s="425"/>
      <c r="F47" s="435"/>
      <c r="G47" s="425"/>
      <c r="H47" s="435"/>
      <c r="I47" s="441"/>
      <c r="J47" s="435"/>
      <c r="K47" s="441"/>
      <c r="L47" s="435"/>
      <c r="M47" s="441"/>
      <c r="N47" s="435"/>
      <c r="O47" s="441"/>
      <c r="P47" s="435"/>
      <c r="Q47" s="425"/>
      <c r="R47" s="435"/>
      <c r="S47" s="425"/>
      <c r="T47" s="435"/>
      <c r="V47" s="435"/>
      <c r="X47" s="435"/>
      <c r="Z47" s="435"/>
      <c r="AA47" s="441"/>
      <c r="AB47" s="435"/>
      <c r="AD47" s="435"/>
      <c r="AF47" s="187"/>
      <c r="AG47" s="187"/>
      <c r="AH47" s="187"/>
    </row>
    <row r="48" spans="2:34" ht="16.350000000000001" customHeight="1">
      <c r="B48" s="188"/>
      <c r="C48" s="180" t="s">
        <v>887</v>
      </c>
      <c r="E48" s="425"/>
      <c r="F48" s="502">
        <v>0</v>
      </c>
      <c r="G48" s="466"/>
      <c r="H48" s="502">
        <v>0</v>
      </c>
      <c r="I48" s="466"/>
      <c r="J48" s="502">
        <v>-5468</v>
      </c>
      <c r="K48" s="502">
        <v>0</v>
      </c>
      <c r="L48" s="502">
        <v>88</v>
      </c>
      <c r="M48" s="502">
        <v>0</v>
      </c>
      <c r="N48" s="502">
        <v>7060</v>
      </c>
      <c r="O48" s="502"/>
      <c r="P48" s="502">
        <v>1877</v>
      </c>
      <c r="Q48" s="502">
        <v>0</v>
      </c>
      <c r="R48" s="502">
        <v>0</v>
      </c>
      <c r="S48" s="502">
        <v>0</v>
      </c>
      <c r="T48" s="502">
        <v>0</v>
      </c>
      <c r="U48" s="502">
        <v>0</v>
      </c>
      <c r="V48" s="502">
        <v>0</v>
      </c>
      <c r="W48" s="502">
        <v>0</v>
      </c>
      <c r="X48" s="502">
        <v>0</v>
      </c>
      <c r="Y48" s="502">
        <v>0</v>
      </c>
      <c r="Z48" s="502">
        <v>4909</v>
      </c>
      <c r="AA48" s="466"/>
      <c r="AB48" s="502">
        <v>5705</v>
      </c>
      <c r="AC48" s="466"/>
      <c r="AD48" s="502">
        <f>ROUND(SUM(F48:AB48),0)</f>
        <v>14171</v>
      </c>
      <c r="AF48" s="187"/>
      <c r="AG48" s="187"/>
      <c r="AH48" s="187"/>
    </row>
    <row r="49" spans="2:58" ht="18" customHeight="1">
      <c r="B49" s="188"/>
      <c r="C49" s="180" t="s">
        <v>877</v>
      </c>
      <c r="E49" s="425"/>
      <c r="F49" s="502">
        <v>0</v>
      </c>
      <c r="G49" s="466"/>
      <c r="H49" s="502">
        <v>0</v>
      </c>
      <c r="I49" s="466"/>
      <c r="J49" s="502">
        <v>-42278</v>
      </c>
      <c r="K49" s="502">
        <v>0</v>
      </c>
      <c r="L49" s="502">
        <v>0</v>
      </c>
      <c r="M49" s="502">
        <v>0</v>
      </c>
      <c r="N49" s="502">
        <v>285270</v>
      </c>
      <c r="O49" s="502"/>
      <c r="P49" s="502">
        <v>673802</v>
      </c>
      <c r="Q49" s="502">
        <v>0</v>
      </c>
      <c r="R49" s="502">
        <v>0</v>
      </c>
      <c r="S49" s="502">
        <v>0</v>
      </c>
      <c r="T49" s="502">
        <v>0</v>
      </c>
      <c r="U49" s="502">
        <v>0</v>
      </c>
      <c r="V49" s="502">
        <v>175260</v>
      </c>
      <c r="W49" s="502">
        <v>0</v>
      </c>
      <c r="X49" s="502">
        <v>0</v>
      </c>
      <c r="Y49" s="502">
        <v>0</v>
      </c>
      <c r="Z49" s="502">
        <v>692647</v>
      </c>
      <c r="AA49" s="466"/>
      <c r="AB49" s="502">
        <v>7587710</v>
      </c>
      <c r="AC49" s="466"/>
      <c r="AD49" s="502">
        <f>ROUND(SUM(F49:AB49),0)</f>
        <v>9372411</v>
      </c>
      <c r="AE49" s="185"/>
      <c r="AF49" s="443"/>
      <c r="AG49" s="443"/>
      <c r="AH49" s="443"/>
      <c r="AI49" s="185"/>
      <c r="AJ49" s="185"/>
      <c r="AK49" s="185"/>
      <c r="AL49" s="185"/>
      <c r="AM49" s="185"/>
      <c r="AN49" s="185"/>
      <c r="AO49" s="185"/>
      <c r="AP49" s="185"/>
      <c r="AQ49" s="185"/>
      <c r="AR49" s="185"/>
      <c r="AS49" s="185"/>
      <c r="AT49" s="185"/>
      <c r="AU49" s="185"/>
      <c r="AV49" s="185"/>
      <c r="AW49" s="185"/>
      <c r="AX49" s="185"/>
      <c r="AY49" s="185"/>
      <c r="AZ49" s="185"/>
      <c r="BA49" s="185"/>
    </row>
    <row r="50" spans="2:58" ht="18" customHeight="1">
      <c r="B50" s="188"/>
      <c r="C50" s="180" t="s">
        <v>878</v>
      </c>
      <c r="E50" s="425"/>
      <c r="F50" s="502">
        <v>3262730</v>
      </c>
      <c r="G50" s="466"/>
      <c r="H50" s="502">
        <v>4916892</v>
      </c>
      <c r="I50" s="466"/>
      <c r="J50" s="502">
        <v>2958136</v>
      </c>
      <c r="K50" s="502">
        <v>0</v>
      </c>
      <c r="L50" s="502">
        <v>1411379</v>
      </c>
      <c r="M50" s="502">
        <v>0</v>
      </c>
      <c r="N50" s="502">
        <v>1149866</v>
      </c>
      <c r="O50" s="502"/>
      <c r="P50" s="502">
        <v>3306707</v>
      </c>
      <c r="Q50" s="502">
        <v>0</v>
      </c>
      <c r="R50" s="502">
        <v>1688399</v>
      </c>
      <c r="S50" s="502">
        <v>0</v>
      </c>
      <c r="T50" s="502">
        <v>1615436</v>
      </c>
      <c r="U50" s="502">
        <v>0</v>
      </c>
      <c r="V50" s="502">
        <v>8227376</v>
      </c>
      <c r="W50" s="502">
        <v>0</v>
      </c>
      <c r="X50" s="502">
        <v>201049</v>
      </c>
      <c r="Y50" s="502">
        <v>0</v>
      </c>
      <c r="Z50" s="502">
        <v>2137886</v>
      </c>
      <c r="AA50" s="466"/>
      <c r="AB50" s="502">
        <v>3394031</v>
      </c>
      <c r="AC50" s="466"/>
      <c r="AD50" s="502">
        <f>ROUND(SUM(F50:AB50),0)</f>
        <v>34269887</v>
      </c>
      <c r="AE50" s="185"/>
      <c r="AF50" s="469"/>
      <c r="AG50" s="443"/>
      <c r="AH50" s="443"/>
      <c r="AI50" s="185"/>
      <c r="AJ50" s="185"/>
      <c r="AK50" s="185"/>
      <c r="AL50" s="185"/>
      <c r="AM50" s="185"/>
      <c r="AN50" s="185"/>
      <c r="AO50" s="185"/>
      <c r="AP50" s="185"/>
      <c r="AQ50" s="185"/>
      <c r="AR50" s="185"/>
      <c r="AS50" s="185"/>
      <c r="AT50" s="185"/>
      <c r="AU50" s="185"/>
      <c r="AV50" s="185"/>
      <c r="AW50" s="185"/>
      <c r="AX50" s="185"/>
      <c r="AY50" s="185"/>
      <c r="AZ50" s="185"/>
      <c r="BA50" s="185"/>
    </row>
    <row r="51" spans="2:58" s="416" customFormat="1" ht="18" customHeight="1">
      <c r="B51" s="198"/>
      <c r="C51" s="416" t="s">
        <v>880</v>
      </c>
      <c r="E51" s="444"/>
      <c r="F51" s="445">
        <f>ROUND(SUM(F48:F50),0)</f>
        <v>3262730</v>
      </c>
      <c r="G51" s="444"/>
      <c r="H51" s="445">
        <f>ROUND(SUM(H48:H50),0)</f>
        <v>4916892</v>
      </c>
      <c r="I51" s="444"/>
      <c r="J51" s="445">
        <f>ROUND(SUM(J48:J50),0)</f>
        <v>2910390</v>
      </c>
      <c r="K51" s="444"/>
      <c r="L51" s="445">
        <f>ROUND(SUM(L48:L50),0)</f>
        <v>1411467</v>
      </c>
      <c r="M51" s="444"/>
      <c r="N51" s="445">
        <f>ROUND(SUM(N48:N50),0)</f>
        <v>1442196</v>
      </c>
      <c r="O51" s="444"/>
      <c r="P51" s="445">
        <f>ROUND(SUM(P48:P50),0)</f>
        <v>3982386</v>
      </c>
      <c r="Q51" s="444"/>
      <c r="R51" s="445">
        <f>ROUND(SUM(R48:R50),0)</f>
        <v>1688399</v>
      </c>
      <c r="S51" s="444"/>
      <c r="T51" s="445">
        <f>ROUND(SUM(T48:T50),0)</f>
        <v>1615436</v>
      </c>
      <c r="U51" s="444"/>
      <c r="V51" s="445">
        <f>ROUND(SUM(V48:V50),0)</f>
        <v>8402636</v>
      </c>
      <c r="W51" s="444"/>
      <c r="X51" s="445">
        <f>ROUND(SUM(X48:X50),0)</f>
        <v>201049</v>
      </c>
      <c r="Y51" s="444"/>
      <c r="Z51" s="445">
        <f>ROUND(SUM(Z48:Z50),0)</f>
        <v>2835442</v>
      </c>
      <c r="AA51" s="444"/>
      <c r="AB51" s="445">
        <f>ROUND(SUM(AB48:AB50),0)</f>
        <v>10987446</v>
      </c>
      <c r="AC51" s="461"/>
      <c r="AD51" s="445">
        <f>ROUND(SUM(AD48:AD50),0)</f>
        <v>43656469</v>
      </c>
      <c r="AE51" s="439"/>
      <c r="AF51" s="446"/>
      <c r="AG51" s="446"/>
      <c r="AH51" s="446"/>
      <c r="AI51" s="439"/>
      <c r="AJ51" s="439"/>
      <c r="AK51" s="439"/>
      <c r="AL51" s="439"/>
      <c r="AM51" s="439"/>
      <c r="AN51" s="439"/>
      <c r="AO51" s="439"/>
      <c r="AP51" s="439"/>
      <c r="AQ51" s="439"/>
      <c r="AR51" s="439"/>
      <c r="AS51" s="439"/>
      <c r="AT51" s="439"/>
      <c r="AU51" s="439"/>
      <c r="AV51" s="439"/>
      <c r="AW51" s="439"/>
      <c r="AX51" s="439"/>
      <c r="AY51" s="439"/>
      <c r="AZ51" s="439"/>
      <c r="BA51" s="439"/>
    </row>
    <row r="52" spans="2:58" ht="12" customHeight="1">
      <c r="B52" s="188"/>
      <c r="F52" s="435"/>
      <c r="H52" s="435"/>
      <c r="J52" s="435"/>
      <c r="K52" s="426"/>
      <c r="L52" s="435"/>
      <c r="N52" s="435"/>
      <c r="P52" s="435"/>
      <c r="R52" s="435"/>
      <c r="T52" s="435"/>
      <c r="V52" s="435"/>
      <c r="X52" s="435"/>
      <c r="Z52" s="435"/>
      <c r="AA52" s="441"/>
      <c r="AB52" s="435"/>
      <c r="AD52" s="435"/>
      <c r="AE52" s="447"/>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row>
    <row r="53" spans="2:58" s="416" customFormat="1" ht="14.1" customHeight="1" thickBot="1">
      <c r="B53" s="198"/>
      <c r="C53" s="416" t="s">
        <v>881</v>
      </c>
      <c r="D53" s="448"/>
      <c r="E53" s="461"/>
      <c r="F53" s="449">
        <f>ROUND((SUM(F39)+SUM(F46)-SUM(F51)),0)</f>
        <v>282</v>
      </c>
      <c r="G53" s="461"/>
      <c r="H53" s="449">
        <f>ROUND((SUM(H39)+SUM(H46)-SUM(H51)),0)</f>
        <v>10</v>
      </c>
      <c r="I53" s="461"/>
      <c r="J53" s="449">
        <f>ROUND((SUM(J39)+SUM(J46)-SUM(J51)),0)</f>
        <v>0</v>
      </c>
      <c r="K53" s="461"/>
      <c r="L53" s="449">
        <f>ROUND((SUM(L39)+SUM(L46)-SUM(L51)),0)</f>
        <v>272506</v>
      </c>
      <c r="M53" s="461"/>
      <c r="N53" s="449">
        <f>ROUND((SUM(N39)+SUM(N46)-SUM(N51)),0)</f>
        <v>759876</v>
      </c>
      <c r="O53" s="461"/>
      <c r="P53" s="449">
        <f>ROUND((SUM(P39)+SUM(P46)-SUM(P51)),0)</f>
        <v>2524</v>
      </c>
      <c r="Q53" s="461"/>
      <c r="R53" s="449">
        <f>ROUND((SUM(R39)+SUM(R46)-SUM(R51)),0)</f>
        <v>2524</v>
      </c>
      <c r="S53" s="461"/>
      <c r="T53" s="449">
        <f>ROUND((SUM(T39)+SUM(T46)-SUM(T51)),0)</f>
        <v>177788</v>
      </c>
      <c r="U53" s="461"/>
      <c r="V53" s="449">
        <f>ROUND((SUM(V39)+SUM(V46)-SUM(V51)),0)</f>
        <v>4023</v>
      </c>
      <c r="W53" s="461"/>
      <c r="X53" s="449">
        <f>ROUND((SUM(X39)+SUM(X46)-SUM(X51)),0)</f>
        <v>5470604</v>
      </c>
      <c r="Y53" s="461"/>
      <c r="Z53" s="449">
        <f>ROUND((SUM(Z39)+SUM(Z46)-SUM(Z51)),0)</f>
        <v>5798813</v>
      </c>
      <c r="AA53" s="461"/>
      <c r="AB53" s="455">
        <f>AB39+AB46-AB51</f>
        <v>0</v>
      </c>
      <c r="AC53" s="461"/>
      <c r="AD53" s="455">
        <f>AD39+AD46-AD51</f>
        <v>0</v>
      </c>
      <c r="AE53" s="467"/>
    </row>
    <row r="54" spans="2:58" ht="12" customHeight="1" thickTop="1"/>
    <row r="55" spans="2:58" ht="11.25" customHeight="1"/>
    <row r="56" spans="2:58" s="470" customFormat="1">
      <c r="C56" s="471" t="s">
        <v>1197</v>
      </c>
    </row>
    <row r="57" spans="2:58" s="470" customFormat="1">
      <c r="C57" s="472" t="s">
        <v>1198</v>
      </c>
    </row>
    <row r="58" spans="2:58" s="473" customFormat="1">
      <c r="B58" s="474"/>
      <c r="C58" s="531" t="s">
        <v>1370</v>
      </c>
    </row>
    <row r="59" spans="2:58" s="473" customFormat="1">
      <c r="C59" s="475" t="s">
        <v>22</v>
      </c>
    </row>
    <row r="60" spans="2:58" ht="12" customHeight="1">
      <c r="C60" s="462"/>
      <c r="AA60" s="456"/>
    </row>
    <row r="61" spans="2:58" ht="5.0999999999999996" customHeight="1"/>
  </sheetData>
  <pageMargins left="0.5" right="0.5" top="0.75" bottom="0.5" header="0" footer="0.25"/>
  <pageSetup scale="53" orientation="landscape" r:id="rId1"/>
  <headerFooter scaleWithDoc="0">
    <oddFooter>&amp;R&amp;8 26</oddFooter>
  </headerFooter>
  <customProperties>
    <customPr name="SheetOptions" r:id="rId2"/>
  </customProperties>
  <ignoredErrors>
    <ignoredError sqref="AD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F55"/>
  <sheetViews>
    <sheetView showGridLines="0" zoomScale="80" zoomScaleNormal="80" workbookViewId="0"/>
  </sheetViews>
  <sheetFormatPr defaultColWidth="9.88671875" defaultRowHeight="12.75"/>
  <cols>
    <col min="1" max="1" width="2.44140625" style="477" customWidth="1"/>
    <col min="2" max="2" width="1.5546875" style="477" customWidth="1"/>
    <col min="3" max="3" width="17" style="477" customWidth="1"/>
    <col min="4" max="4" width="1.88671875" style="477" customWidth="1"/>
    <col min="5" max="5" width="2.109375" style="477" customWidth="1"/>
    <col min="6" max="6" width="9.109375" style="477" customWidth="1"/>
    <col min="7" max="7" width="1.88671875" style="477" customWidth="1"/>
    <col min="8" max="8" width="8.88671875" style="477" customWidth="1"/>
    <col min="9" max="9" width="2" style="477" customWidth="1"/>
    <col min="10" max="10" width="9.88671875" style="477" customWidth="1"/>
    <col min="11" max="11" width="1.88671875" style="477" customWidth="1"/>
    <col min="12" max="12" width="10.109375" style="477" customWidth="1"/>
    <col min="13" max="13" width="1.88671875" style="477" customWidth="1"/>
    <col min="14" max="14" width="10.109375" style="477" customWidth="1"/>
    <col min="15" max="15" width="1.88671875" style="477" customWidth="1"/>
    <col min="16" max="16" width="10.109375" style="477" customWidth="1"/>
    <col min="17" max="17" width="1.88671875" style="477" customWidth="1"/>
    <col min="18" max="18" width="11.5546875" style="477" bestFit="1" customWidth="1"/>
    <col min="19" max="19" width="1.88671875" style="477" customWidth="1"/>
    <col min="20" max="20" width="9.109375" style="477" customWidth="1"/>
    <col min="21" max="21" width="1.88671875" style="477" customWidth="1"/>
    <col min="22" max="22" width="12" style="477" bestFit="1" customWidth="1"/>
    <col min="23" max="23" width="1.88671875" style="477" customWidth="1"/>
    <col min="24" max="24" width="10" style="477" customWidth="1"/>
    <col min="25" max="25" width="1.88671875" style="477" customWidth="1"/>
    <col min="26" max="26" width="9.88671875" style="477" customWidth="1"/>
    <col min="27" max="27" width="1.88671875" style="477" customWidth="1"/>
    <col min="28" max="28" width="10.88671875" style="477" customWidth="1"/>
    <col min="29" max="29" width="1.88671875" style="477" customWidth="1"/>
    <col min="30" max="30" width="10.88671875" style="477" customWidth="1"/>
    <col min="31" max="31" width="2.88671875" style="477" customWidth="1"/>
    <col min="32" max="16384" width="9.88671875" style="477"/>
  </cols>
  <sheetData>
    <row r="1" spans="1:31" ht="15">
      <c r="A1" s="369" t="s">
        <v>775</v>
      </c>
    </row>
    <row r="3" spans="1:31" ht="20.25">
      <c r="A3" s="568" t="s">
        <v>1317</v>
      </c>
      <c r="B3" s="476"/>
      <c r="N3" s="478"/>
      <c r="Q3" s="479"/>
      <c r="R3" s="480"/>
      <c r="S3" s="481"/>
      <c r="T3" s="481"/>
      <c r="U3" s="481"/>
      <c r="V3" s="481"/>
      <c r="W3" s="481"/>
      <c r="X3" s="481"/>
      <c r="Y3" s="481"/>
      <c r="Z3" s="478"/>
      <c r="AA3" s="478"/>
      <c r="AE3" s="482"/>
    </row>
    <row r="4" spans="1:31" ht="16.5" customHeight="1">
      <c r="A4" s="483"/>
      <c r="B4" s="484"/>
      <c r="N4" s="478"/>
      <c r="Q4" s="479"/>
      <c r="R4" s="480"/>
      <c r="S4" s="481"/>
      <c r="T4" s="481"/>
      <c r="U4" s="481"/>
      <c r="V4" s="481"/>
      <c r="W4" s="481"/>
      <c r="X4" s="481"/>
      <c r="Y4" s="481"/>
      <c r="Z4" s="478"/>
      <c r="AA4" s="478"/>
      <c r="AE4" s="482"/>
    </row>
    <row r="5" spans="1:31" ht="13.35" customHeight="1">
      <c r="N5" s="478"/>
      <c r="O5" s="478"/>
      <c r="P5" s="478"/>
      <c r="Q5" s="478"/>
      <c r="R5" s="478"/>
      <c r="S5" s="478"/>
      <c r="T5" s="478"/>
      <c r="U5" s="478"/>
      <c r="V5" s="478"/>
      <c r="W5" s="478"/>
      <c r="X5" s="478"/>
      <c r="Y5" s="478"/>
      <c r="Z5" s="478"/>
      <c r="AA5" s="478"/>
      <c r="AB5" s="485"/>
      <c r="AC5" s="485"/>
      <c r="AE5" s="482"/>
    </row>
    <row r="6" spans="1:31" ht="16.350000000000001" customHeight="1">
      <c r="B6" s="486" t="s">
        <v>1344</v>
      </c>
      <c r="C6" s="484"/>
      <c r="D6" s="481"/>
      <c r="E6" s="481"/>
      <c r="F6" s="481"/>
      <c r="G6" s="481"/>
      <c r="H6" s="481"/>
      <c r="I6" s="481"/>
      <c r="J6" s="481"/>
      <c r="K6" s="481"/>
      <c r="L6" s="478"/>
      <c r="M6" s="478"/>
      <c r="N6" s="478"/>
      <c r="O6" s="478"/>
      <c r="P6" s="478"/>
      <c r="Q6" s="478"/>
      <c r="R6" s="478"/>
      <c r="S6" s="478"/>
      <c r="T6" s="478"/>
      <c r="U6" s="478"/>
      <c r="V6" s="478"/>
      <c r="W6" s="478"/>
      <c r="X6" s="478"/>
      <c r="Y6" s="478"/>
      <c r="Z6" s="478"/>
      <c r="AA6" s="478"/>
      <c r="AB6" s="485"/>
      <c r="AC6" s="485"/>
      <c r="AE6" s="482"/>
    </row>
    <row r="7" spans="1:31" ht="10.35" customHeigh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85"/>
      <c r="AC7" s="485"/>
      <c r="AE7" s="482"/>
    </row>
    <row r="8" spans="1:31" ht="16.350000000000001" customHeight="1">
      <c r="A8" s="484"/>
      <c r="B8" s="484"/>
      <c r="C8" s="934" t="s">
        <v>1111</v>
      </c>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703"/>
    </row>
    <row r="9" spans="1:31" ht="16.350000000000001" customHeight="1">
      <c r="A9" s="484"/>
      <c r="B9" s="48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703"/>
    </row>
    <row r="10" spans="1:31" ht="16.350000000000001" customHeight="1">
      <c r="A10" s="484"/>
      <c r="B10" s="484"/>
      <c r="C10" s="702"/>
      <c r="D10" s="702"/>
      <c r="E10" s="702"/>
      <c r="F10" s="702"/>
      <c r="G10" s="702"/>
      <c r="H10" s="702"/>
      <c r="I10" s="702"/>
      <c r="J10" s="702"/>
      <c r="K10" s="702"/>
      <c r="L10" s="702"/>
      <c r="M10" s="702"/>
      <c r="N10" s="702"/>
      <c r="O10" s="702"/>
      <c r="P10" s="702"/>
      <c r="Q10" s="702"/>
      <c r="R10" s="702"/>
      <c r="S10" s="702"/>
      <c r="T10" s="702"/>
      <c r="U10" s="702"/>
      <c r="V10" s="702"/>
      <c r="AE10" s="482"/>
    </row>
    <row r="11" spans="1:31" ht="7.35" customHeight="1">
      <c r="A11" s="484"/>
      <c r="B11" s="484"/>
      <c r="C11" s="484"/>
      <c r="D11" s="484"/>
      <c r="E11" s="484"/>
      <c r="F11" s="484"/>
      <c r="G11" s="484"/>
      <c r="H11" s="484"/>
      <c r="I11" s="484"/>
      <c r="J11" s="484"/>
      <c r="AE11" s="482"/>
    </row>
    <row r="12" spans="1:31" ht="16.350000000000001" customHeight="1">
      <c r="A12" s="484"/>
      <c r="B12" s="484"/>
      <c r="C12" s="934" t="s">
        <v>888</v>
      </c>
      <c r="D12" s="934"/>
      <c r="E12" s="934"/>
      <c r="F12" s="934"/>
      <c r="G12" s="934"/>
      <c r="H12" s="934"/>
      <c r="I12" s="934"/>
      <c r="J12" s="934"/>
      <c r="K12" s="934"/>
      <c r="L12" s="934"/>
      <c r="M12" s="934"/>
      <c r="N12" s="934"/>
      <c r="O12" s="934"/>
      <c r="P12" s="934"/>
      <c r="Q12" s="934"/>
      <c r="R12" s="934"/>
      <c r="S12" s="934"/>
      <c r="T12" s="934"/>
      <c r="U12" s="934"/>
      <c r="V12" s="934"/>
      <c r="W12" s="934"/>
      <c r="X12" s="934"/>
      <c r="Y12" s="934"/>
      <c r="Z12" s="934"/>
      <c r="AA12" s="934"/>
      <c r="AB12" s="934"/>
      <c r="AC12" s="934"/>
      <c r="AD12" s="934"/>
      <c r="AE12" s="482"/>
    </row>
    <row r="13" spans="1:31" ht="16.350000000000001" customHeight="1">
      <c r="A13" s="484"/>
      <c r="B13" s="484"/>
      <c r="C13" s="702"/>
      <c r="D13" s="702"/>
      <c r="E13" s="702"/>
      <c r="F13" s="702"/>
      <c r="G13" s="702"/>
      <c r="H13" s="702"/>
      <c r="I13" s="702"/>
      <c r="J13" s="702"/>
      <c r="K13" s="702"/>
      <c r="L13" s="702"/>
      <c r="M13" s="702"/>
      <c r="N13" s="702"/>
      <c r="O13" s="702"/>
      <c r="P13" s="702"/>
      <c r="Q13" s="702"/>
      <c r="R13" s="702"/>
      <c r="S13" s="702"/>
      <c r="T13" s="702"/>
      <c r="U13" s="702"/>
      <c r="V13" s="702"/>
      <c r="AE13" s="482"/>
    </row>
    <row r="14" spans="1:31" ht="7.35" customHeight="1">
      <c r="A14" s="484"/>
      <c r="B14" s="484"/>
      <c r="C14" s="484"/>
      <c r="D14" s="484"/>
      <c r="E14" s="484"/>
      <c r="F14" s="484"/>
      <c r="G14" s="484"/>
      <c r="H14" s="484"/>
      <c r="I14" s="484"/>
      <c r="J14" s="484"/>
      <c r="AE14" s="482"/>
    </row>
    <row r="15" spans="1:31" ht="16.350000000000001" customHeight="1">
      <c r="A15" s="484"/>
      <c r="B15" s="484"/>
      <c r="C15" s="487" t="s">
        <v>1322</v>
      </c>
      <c r="D15" s="484"/>
      <c r="E15" s="484"/>
      <c r="F15" s="484"/>
      <c r="G15" s="484"/>
      <c r="H15" s="484"/>
      <c r="I15" s="484"/>
      <c r="J15" s="484"/>
      <c r="AE15" s="482"/>
    </row>
    <row r="16" spans="1:31" ht="16.350000000000001" customHeight="1">
      <c r="V16" s="509"/>
      <c r="AE16" s="482"/>
    </row>
    <row r="17" spans="1:58" ht="18" customHeight="1">
      <c r="A17" s="484"/>
      <c r="B17" s="484"/>
      <c r="C17" s="488" t="s">
        <v>1318</v>
      </c>
      <c r="D17" s="489"/>
      <c r="E17" s="490"/>
      <c r="G17" s="490"/>
      <c r="H17" s="491"/>
      <c r="I17" s="490"/>
      <c r="J17" s="491"/>
      <c r="K17" s="490"/>
      <c r="L17" s="491"/>
      <c r="M17" s="490"/>
      <c r="O17" s="490"/>
      <c r="Q17" s="490"/>
      <c r="R17" s="491"/>
      <c r="S17" s="491"/>
      <c r="T17" s="491"/>
      <c r="U17" s="491"/>
      <c r="V17" s="491"/>
      <c r="W17" s="491"/>
      <c r="Y17" s="491"/>
      <c r="Z17" s="491"/>
      <c r="AA17" s="491"/>
      <c r="AD17" s="491"/>
      <c r="AE17" s="478"/>
    </row>
    <row r="18" spans="1:58" ht="18" customHeight="1">
      <c r="A18" s="484"/>
      <c r="B18" s="484"/>
      <c r="C18" s="492"/>
      <c r="F18" s="493">
        <v>2022</v>
      </c>
      <c r="G18" s="485"/>
      <c r="X18" s="493">
        <v>2023</v>
      </c>
      <c r="AD18" s="494" t="s">
        <v>858</v>
      </c>
      <c r="AE18" s="478"/>
    </row>
    <row r="19" spans="1:58" ht="14.1" customHeight="1">
      <c r="A19" s="484"/>
      <c r="B19" s="484"/>
      <c r="F19" s="495" t="s">
        <v>859</v>
      </c>
      <c r="H19" s="495" t="s">
        <v>860</v>
      </c>
      <c r="J19" s="495" t="s">
        <v>861</v>
      </c>
      <c r="L19" s="495" t="s">
        <v>862</v>
      </c>
      <c r="N19" s="495" t="s">
        <v>863</v>
      </c>
      <c r="P19" s="495" t="s">
        <v>864</v>
      </c>
      <c r="R19" s="495" t="s">
        <v>865</v>
      </c>
      <c r="T19" s="495" t="s">
        <v>866</v>
      </c>
      <c r="V19" s="495" t="s">
        <v>1068</v>
      </c>
      <c r="X19" s="495" t="s">
        <v>868</v>
      </c>
      <c r="Z19" s="495" t="s">
        <v>869</v>
      </c>
      <c r="AB19" s="495" t="s">
        <v>870</v>
      </c>
      <c r="AC19" s="494"/>
      <c r="AD19" s="495" t="s">
        <v>871</v>
      </c>
      <c r="AE19" s="478"/>
    </row>
    <row r="20" spans="1:58" s="485" customFormat="1" ht="18" customHeight="1">
      <c r="A20" s="479"/>
      <c r="B20" s="479"/>
      <c r="C20" s="496" t="s">
        <v>872</v>
      </c>
      <c r="E20" s="497"/>
      <c r="F20" s="498">
        <v>0</v>
      </c>
      <c r="G20" s="494"/>
      <c r="H20" s="498">
        <f>F30</f>
        <v>116969</v>
      </c>
      <c r="I20" s="497"/>
      <c r="J20" s="498">
        <f>SUM(H30)</f>
        <v>242488</v>
      </c>
      <c r="K20" s="497"/>
      <c r="L20" s="498">
        <f>J30</f>
        <v>363731</v>
      </c>
      <c r="M20" s="497"/>
      <c r="N20" s="498">
        <f>SUM(L30)</f>
        <v>484975</v>
      </c>
      <c r="O20" s="497"/>
      <c r="P20" s="498">
        <f>SUM(N30)</f>
        <v>606219</v>
      </c>
      <c r="Q20" s="497"/>
      <c r="R20" s="498">
        <f>SUM(P30)</f>
        <v>398086</v>
      </c>
      <c r="S20" s="497"/>
      <c r="T20" s="498">
        <f>SUM(R30)</f>
        <v>519623</v>
      </c>
      <c r="U20" s="497"/>
      <c r="V20" s="498">
        <f>SUM(T30)</f>
        <v>641161</v>
      </c>
      <c r="W20" s="497"/>
      <c r="X20" s="498">
        <f>SUM(V30)</f>
        <v>762697</v>
      </c>
      <c r="Y20" s="497"/>
      <c r="Z20" s="498">
        <f>SUM(X30)</f>
        <v>884234</v>
      </c>
      <c r="AA20" s="497"/>
      <c r="AB20" s="498">
        <f>SUM(Z30)</f>
        <v>928995</v>
      </c>
      <c r="AC20" s="499"/>
      <c r="AD20" s="498">
        <v>0</v>
      </c>
      <c r="AE20" s="494" t="s">
        <v>22</v>
      </c>
      <c r="AF20" s="500"/>
      <c r="AG20" s="500"/>
      <c r="AH20" s="500"/>
    </row>
    <row r="21" spans="1:58" ht="14.1" customHeight="1">
      <c r="A21" s="484"/>
      <c r="B21" s="484"/>
      <c r="F21" s="501"/>
      <c r="H21" s="501"/>
      <c r="J21" s="501"/>
      <c r="L21" s="501"/>
      <c r="N21" s="501"/>
      <c r="P21" s="501"/>
      <c r="R21" s="501"/>
      <c r="T21" s="501"/>
      <c r="V21" s="501"/>
      <c r="X21" s="501"/>
      <c r="Z21" s="501"/>
      <c r="AB21" s="501"/>
      <c r="AC21" s="494"/>
      <c r="AD21" s="501"/>
      <c r="AE21" s="478"/>
    </row>
    <row r="22" spans="1:58" ht="18" customHeight="1">
      <c r="A22" s="484"/>
      <c r="B22" s="484"/>
      <c r="C22" s="477" t="s">
        <v>873</v>
      </c>
      <c r="E22" s="464"/>
      <c r="F22" s="502">
        <v>621088</v>
      </c>
      <c r="G22" s="466"/>
      <c r="H22" s="502">
        <v>654788</v>
      </c>
      <c r="I22" s="466"/>
      <c r="J22" s="502">
        <v>876500</v>
      </c>
      <c r="K22" s="502">
        <v>0</v>
      </c>
      <c r="L22" s="502">
        <v>690472</v>
      </c>
      <c r="M22" s="502">
        <v>0</v>
      </c>
      <c r="N22" s="502">
        <v>669359</v>
      </c>
      <c r="O22" s="502"/>
      <c r="P22" s="502">
        <v>884288</v>
      </c>
      <c r="Q22" s="502">
        <v>0</v>
      </c>
      <c r="R22" s="502">
        <v>699369</v>
      </c>
      <c r="S22" s="502">
        <v>0</v>
      </c>
      <c r="T22" s="502">
        <v>685254</v>
      </c>
      <c r="U22" s="502"/>
      <c r="V22" s="502">
        <v>859136</v>
      </c>
      <c r="W22" s="502">
        <v>0</v>
      </c>
      <c r="X22" s="502">
        <v>756103</v>
      </c>
      <c r="Y22" s="502">
        <v>0</v>
      </c>
      <c r="Z22" s="502">
        <v>652662</v>
      </c>
      <c r="AA22" s="466"/>
      <c r="AB22" s="502">
        <v>806134</v>
      </c>
      <c r="AC22" s="466"/>
      <c r="AD22" s="502">
        <f>ROUND(SUM(F22:AB22),0)</f>
        <v>8855153</v>
      </c>
      <c r="AE22" s="466" t="s">
        <v>22</v>
      </c>
      <c r="AF22" s="503"/>
      <c r="AG22" s="503"/>
      <c r="AH22" s="503"/>
    </row>
    <row r="23" spans="1:58" s="485" customFormat="1" ht="18" customHeight="1">
      <c r="A23" s="479"/>
      <c r="B23" s="479"/>
      <c r="C23" s="485" t="s">
        <v>875</v>
      </c>
      <c r="E23" s="504"/>
      <c r="F23" s="505">
        <f>ROUND(SUM(F22:F22),0)</f>
        <v>621088</v>
      </c>
      <c r="G23" s="506"/>
      <c r="H23" s="505">
        <f>ROUND(SUM(H22:H22),0)</f>
        <v>654788</v>
      </c>
      <c r="I23" s="506"/>
      <c r="J23" s="505">
        <f>ROUND(SUM(J22:J22),0)</f>
        <v>876500</v>
      </c>
      <c r="K23" s="506"/>
      <c r="L23" s="505">
        <f>ROUND(SUM(L22:L22),0)</f>
        <v>690472</v>
      </c>
      <c r="M23" s="506"/>
      <c r="N23" s="505">
        <f>ROUND(SUM(N22:N22),0)</f>
        <v>669359</v>
      </c>
      <c r="O23" s="506"/>
      <c r="P23" s="505">
        <f>ROUND(SUM(P22:P22),0)</f>
        <v>884288</v>
      </c>
      <c r="Q23" s="506"/>
      <c r="R23" s="505">
        <f>ROUND(SUM(R22:R22),0)</f>
        <v>699369</v>
      </c>
      <c r="S23" s="506"/>
      <c r="T23" s="505">
        <f>ROUND(SUM(T22:T22),0)</f>
        <v>685254</v>
      </c>
      <c r="U23" s="506"/>
      <c r="V23" s="505">
        <f>ROUND(SUM(V22:V22),0)</f>
        <v>859136</v>
      </c>
      <c r="W23" s="506"/>
      <c r="X23" s="505">
        <f>ROUND(SUM(X22:X22),0)</f>
        <v>756103</v>
      </c>
      <c r="Y23" s="506"/>
      <c r="Z23" s="505">
        <f>ROUND(SUM(Z22:Z22),0)</f>
        <v>652662</v>
      </c>
      <c r="AB23" s="507">
        <f>ROUND(SUM(AB22:AB22),0)</f>
        <v>806134</v>
      </c>
      <c r="AD23" s="507">
        <f>AD22</f>
        <v>8855153</v>
      </c>
      <c r="AE23" s="508"/>
      <c r="AF23" s="500"/>
      <c r="AG23" s="500"/>
      <c r="AH23" s="500"/>
    </row>
    <row r="24" spans="1:58" ht="16.350000000000001" customHeight="1">
      <c r="A24" s="484"/>
      <c r="B24" s="484"/>
      <c r="E24" s="490"/>
      <c r="F24" s="509"/>
      <c r="G24" s="490"/>
      <c r="H24" s="509"/>
      <c r="I24" s="510"/>
      <c r="J24" s="511" t="s">
        <v>22</v>
      </c>
      <c r="K24" s="510"/>
      <c r="L24" s="511"/>
      <c r="M24" s="510"/>
      <c r="N24" s="509"/>
      <c r="O24" s="510"/>
      <c r="P24" s="509"/>
      <c r="Q24" s="490"/>
      <c r="R24" s="509"/>
      <c r="S24" s="490"/>
      <c r="T24" s="509"/>
      <c r="V24" s="509" t="s">
        <v>22</v>
      </c>
      <c r="X24" s="509"/>
      <c r="Z24" s="509"/>
      <c r="AB24" s="509"/>
      <c r="AD24" s="509"/>
      <c r="AF24" s="503"/>
      <c r="AG24" s="503"/>
      <c r="AH24" s="503"/>
    </row>
    <row r="25" spans="1:58" ht="18" customHeight="1">
      <c r="A25" s="484"/>
      <c r="B25" s="484"/>
      <c r="C25" s="477" t="s">
        <v>887</v>
      </c>
      <c r="E25" s="490"/>
      <c r="F25" s="502">
        <v>0</v>
      </c>
      <c r="H25" s="502">
        <v>0</v>
      </c>
      <c r="J25" s="502">
        <v>0</v>
      </c>
      <c r="L25" s="502">
        <v>0</v>
      </c>
      <c r="N25" s="502">
        <v>0</v>
      </c>
      <c r="P25" s="502">
        <v>15</v>
      </c>
      <c r="R25" s="502">
        <v>0</v>
      </c>
      <c r="T25" s="502">
        <v>0</v>
      </c>
      <c r="U25" s="513"/>
      <c r="V25" s="502">
        <v>0</v>
      </c>
      <c r="X25" s="502">
        <v>0</v>
      </c>
      <c r="Z25" s="502">
        <v>0</v>
      </c>
      <c r="AB25" s="502">
        <v>0</v>
      </c>
      <c r="AD25" s="514">
        <f>ROUND(SUM(F25:AB25),0)</f>
        <v>15</v>
      </c>
      <c r="AE25" s="515" t="s">
        <v>22</v>
      </c>
      <c r="AF25" s="516"/>
      <c r="AG25" s="516"/>
      <c r="AH25" s="516"/>
      <c r="AI25" s="515"/>
      <c r="AJ25" s="515"/>
      <c r="AK25" s="515"/>
      <c r="AL25" s="515"/>
      <c r="AM25" s="515"/>
      <c r="AN25" s="515"/>
      <c r="AO25" s="515"/>
      <c r="AP25" s="515"/>
      <c r="AQ25" s="515"/>
      <c r="AR25" s="515"/>
      <c r="AS25" s="515"/>
      <c r="AT25" s="515"/>
      <c r="AU25" s="515"/>
      <c r="AV25" s="515"/>
      <c r="AW25" s="515"/>
      <c r="AX25" s="515"/>
      <c r="AY25" s="515"/>
      <c r="AZ25" s="515"/>
      <c r="BA25" s="515"/>
    </row>
    <row r="26" spans="1:58" ht="18" customHeight="1">
      <c r="A26" s="484"/>
      <c r="B26" s="484"/>
      <c r="C26" s="477" t="s">
        <v>877</v>
      </c>
      <c r="E26" s="490"/>
      <c r="F26" s="502">
        <v>0</v>
      </c>
      <c r="G26" s="466"/>
      <c r="H26" s="502">
        <v>0</v>
      </c>
      <c r="I26" s="466"/>
      <c r="J26" s="502">
        <v>0</v>
      </c>
      <c r="K26" s="466"/>
      <c r="L26" s="502">
        <v>0</v>
      </c>
      <c r="M26" s="466"/>
      <c r="N26" s="502">
        <v>0</v>
      </c>
      <c r="O26" s="466"/>
      <c r="P26" s="502">
        <v>229705</v>
      </c>
      <c r="Q26" s="466"/>
      <c r="R26" s="502">
        <v>0</v>
      </c>
      <c r="S26" s="466"/>
      <c r="T26" s="502">
        <v>0</v>
      </c>
      <c r="U26" s="466"/>
      <c r="V26" s="502">
        <v>0</v>
      </c>
      <c r="W26" s="466"/>
      <c r="X26" s="502">
        <v>0</v>
      </c>
      <c r="Y26" s="466"/>
      <c r="Z26" s="502">
        <v>0</v>
      </c>
      <c r="AA26" s="466"/>
      <c r="AB26" s="502">
        <v>1334236</v>
      </c>
      <c r="AC26" s="466"/>
      <c r="AD26" s="514">
        <f>ROUND(SUM(F26:AB26),0)</f>
        <v>1563941</v>
      </c>
      <c r="AE26" s="515" t="s">
        <v>22</v>
      </c>
      <c r="AF26" s="516"/>
      <c r="AG26" s="516"/>
      <c r="AH26" s="516"/>
      <c r="AI26" s="515"/>
      <c r="AJ26" s="515"/>
      <c r="AK26" s="515"/>
      <c r="AL26" s="515"/>
      <c r="AM26" s="515"/>
      <c r="AN26" s="515"/>
      <c r="AO26" s="515"/>
      <c r="AP26" s="515"/>
      <c r="AQ26" s="515"/>
      <c r="AR26" s="515"/>
      <c r="AS26" s="515"/>
      <c r="AT26" s="515"/>
      <c r="AU26" s="515"/>
      <c r="AV26" s="515"/>
      <c r="AW26" s="515"/>
      <c r="AX26" s="515"/>
      <c r="AY26" s="515"/>
      <c r="AZ26" s="515"/>
      <c r="BA26" s="515"/>
    </row>
    <row r="27" spans="1:58" ht="18" customHeight="1">
      <c r="A27" s="484"/>
      <c r="B27" s="484"/>
      <c r="C27" s="477" t="s">
        <v>878</v>
      </c>
      <c r="E27" s="490"/>
      <c r="F27" s="502">
        <v>504119</v>
      </c>
      <c r="G27" s="466"/>
      <c r="H27" s="502">
        <v>529269</v>
      </c>
      <c r="I27" s="466"/>
      <c r="J27" s="502">
        <v>755257</v>
      </c>
      <c r="K27" s="466"/>
      <c r="L27" s="502">
        <v>569228</v>
      </c>
      <c r="M27" s="466"/>
      <c r="N27" s="502">
        <v>548115</v>
      </c>
      <c r="O27" s="466"/>
      <c r="P27" s="502">
        <v>862701</v>
      </c>
      <c r="Q27" s="466"/>
      <c r="R27" s="502">
        <v>577832</v>
      </c>
      <c r="S27" s="466"/>
      <c r="T27" s="502">
        <v>563716</v>
      </c>
      <c r="U27" s="466"/>
      <c r="V27" s="502">
        <v>737600</v>
      </c>
      <c r="W27" s="466"/>
      <c r="X27" s="502">
        <v>634566</v>
      </c>
      <c r="Y27" s="466"/>
      <c r="Z27" s="502">
        <v>607901</v>
      </c>
      <c r="AA27" s="466"/>
      <c r="AB27" s="502">
        <v>400893</v>
      </c>
      <c r="AC27" s="466"/>
      <c r="AD27" s="514">
        <f>ROUND(SUM(F27:AB27),0)</f>
        <v>7291197</v>
      </c>
      <c r="AE27" s="515" t="s">
        <v>22</v>
      </c>
      <c r="AF27" s="516"/>
      <c r="AG27" s="516"/>
      <c r="AH27" s="516"/>
      <c r="AI27" s="515"/>
      <c r="AJ27" s="515"/>
      <c r="AK27" s="515"/>
      <c r="AL27" s="515"/>
      <c r="AM27" s="515"/>
      <c r="AN27" s="515"/>
      <c r="AO27" s="515"/>
      <c r="AP27" s="515"/>
      <c r="AQ27" s="515"/>
      <c r="AR27" s="515"/>
      <c r="AS27" s="515"/>
      <c r="AT27" s="515"/>
      <c r="AU27" s="515"/>
      <c r="AV27" s="515"/>
      <c r="AW27" s="515"/>
      <c r="AX27" s="515"/>
      <c r="AY27" s="515"/>
      <c r="AZ27" s="515"/>
      <c r="BA27" s="515"/>
    </row>
    <row r="28" spans="1:58" s="485" customFormat="1" ht="18" customHeight="1">
      <c r="A28" s="479"/>
      <c r="B28" s="479"/>
      <c r="C28" s="485" t="s">
        <v>880</v>
      </c>
      <c r="E28" s="517"/>
      <c r="F28" s="507">
        <f>ROUND(SUM(F25:F27),0)</f>
        <v>504119</v>
      </c>
      <c r="G28" s="517"/>
      <c r="H28" s="507">
        <f>ROUND(SUM(H25:H27),0)</f>
        <v>529269</v>
      </c>
      <c r="I28" s="517"/>
      <c r="J28" s="507">
        <f>ROUND(SUM(J25:J27),0)</f>
        <v>755257</v>
      </c>
      <c r="K28" s="517"/>
      <c r="L28" s="507">
        <f>ROUND(SUM(L25:L27),0)</f>
        <v>569228</v>
      </c>
      <c r="M28" s="517"/>
      <c r="N28" s="507">
        <f>ROUND(SUM(N25:N27),0)</f>
        <v>548115</v>
      </c>
      <c r="O28" s="517"/>
      <c r="P28" s="507">
        <f>ROUND(SUM(P25:P27),0)</f>
        <v>1092421</v>
      </c>
      <c r="Q28" s="517"/>
      <c r="R28" s="505">
        <f>ROUND(SUM(R25:R27),0)</f>
        <v>577832</v>
      </c>
      <c r="S28" s="518"/>
      <c r="T28" s="505">
        <f>ROUND(SUM(T25:T27),0)</f>
        <v>563716</v>
      </c>
      <c r="U28" s="517"/>
      <c r="V28" s="507">
        <f>ROUND(SUM(V25:V27),0)</f>
        <v>737600</v>
      </c>
      <c r="W28" s="517"/>
      <c r="X28" s="507">
        <f>ROUND(SUM(X25:X27),0)</f>
        <v>634566</v>
      </c>
      <c r="Y28" s="517"/>
      <c r="Z28" s="507">
        <f>ROUND(SUM(Z25:Z27),0)</f>
        <v>607901</v>
      </c>
      <c r="AA28" s="517"/>
      <c r="AB28" s="507">
        <f>ROUND(SUM(AB25:AB27),0)</f>
        <v>1735129</v>
      </c>
      <c r="AC28" s="517"/>
      <c r="AD28" s="507">
        <f>ROUND(SUM(AD25:AD27),0)</f>
        <v>8855153</v>
      </c>
      <c r="AE28" s="508"/>
      <c r="AF28" s="519"/>
      <c r="AG28" s="519"/>
      <c r="AH28" s="519"/>
      <c r="AI28" s="508"/>
      <c r="AJ28" s="508"/>
      <c r="AK28" s="508"/>
      <c r="AL28" s="508"/>
      <c r="AM28" s="508"/>
      <c r="AN28" s="508"/>
      <c r="AO28" s="508"/>
      <c r="AP28" s="508"/>
      <c r="AQ28" s="508"/>
      <c r="AR28" s="508"/>
      <c r="AS28" s="508"/>
      <c r="AT28" s="508"/>
      <c r="AU28" s="508"/>
      <c r="AV28" s="508"/>
      <c r="AW28" s="508"/>
      <c r="AX28" s="508"/>
      <c r="AY28" s="508"/>
      <c r="AZ28" s="508"/>
      <c r="BA28" s="508"/>
    </row>
    <row r="29" spans="1:58" ht="12" customHeight="1">
      <c r="B29" s="484"/>
      <c r="F29" s="509"/>
      <c r="G29" s="466"/>
      <c r="H29" s="509"/>
      <c r="I29" s="466"/>
      <c r="J29" s="509"/>
      <c r="K29" s="466"/>
      <c r="L29" s="509"/>
      <c r="M29" s="466"/>
      <c r="N29" s="509"/>
      <c r="O29" s="466"/>
      <c r="P29" s="509"/>
      <c r="Q29" s="466"/>
      <c r="R29" s="509"/>
      <c r="S29" s="466"/>
      <c r="T29" s="509"/>
      <c r="U29" s="466"/>
      <c r="V29" s="509"/>
      <c r="W29" s="466"/>
      <c r="X29" s="509"/>
      <c r="Y29" s="466"/>
      <c r="Z29" s="509"/>
      <c r="AA29" s="466"/>
      <c r="AB29" s="509" t="s">
        <v>22</v>
      </c>
      <c r="AC29" s="466"/>
      <c r="AD29" s="509"/>
      <c r="AE29" s="520"/>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row>
    <row r="30" spans="1:58" s="485" customFormat="1" ht="14.1" customHeight="1" thickBot="1">
      <c r="A30" s="479"/>
      <c r="B30" s="479"/>
      <c r="C30" s="485" t="s">
        <v>881</v>
      </c>
      <c r="D30" s="521"/>
      <c r="E30" s="497"/>
      <c r="F30" s="522">
        <f>ROUND(SUM(F20)+SUM(F23)-SUM(F28),0)</f>
        <v>116969</v>
      </c>
      <c r="G30" s="499"/>
      <c r="H30" s="522">
        <f>ROUND(SUM(H20)+SUM(H23)-SUM(H28),0)</f>
        <v>242488</v>
      </c>
      <c r="I30" s="499"/>
      <c r="J30" s="522">
        <f>ROUND(SUM(J20)+SUM(J23)-SUM(J28),0)</f>
        <v>363731</v>
      </c>
      <c r="K30" s="523"/>
      <c r="L30" s="522">
        <f>ROUND(SUM(L20)+SUM(L23)-SUM(L28),0)</f>
        <v>484975</v>
      </c>
      <c r="M30" s="523"/>
      <c r="N30" s="522">
        <f>N20+N23-N28</f>
        <v>606219</v>
      </c>
      <c r="O30" s="523"/>
      <c r="P30" s="522">
        <f>ROUND(SUM(P20)+SUM(P23)-SUM(P28),0)</f>
        <v>398086</v>
      </c>
      <c r="Q30" s="523"/>
      <c r="R30" s="522">
        <f>ROUND(SUM(R20)+SUM(R23)-SUM(R28),0)</f>
        <v>519623</v>
      </c>
      <c r="S30" s="523"/>
      <c r="T30" s="522">
        <f>ROUND(SUM(T20)+SUM(T23)-SUM(T28),0)</f>
        <v>641161</v>
      </c>
      <c r="U30" s="523"/>
      <c r="V30" s="522">
        <f>ROUND(SUM(V20)+SUM(V23)-SUM(V28),0)</f>
        <v>762697</v>
      </c>
      <c r="W30" s="523"/>
      <c r="X30" s="522">
        <f>ROUND(SUM(X20)+SUM(X23)-SUM(X28),0)</f>
        <v>884234</v>
      </c>
      <c r="Y30" s="523"/>
      <c r="Z30" s="522">
        <f>ROUND(SUM(Z20)+SUM(Z23)-SUM(Z28),0)</f>
        <v>928995</v>
      </c>
      <c r="AA30" s="523"/>
      <c r="AB30" s="522">
        <f>ROUND(SUM(AB20+AB23-AB28),0)</f>
        <v>0</v>
      </c>
      <c r="AC30" s="523"/>
      <c r="AD30" s="522">
        <f>ROUND(SUM(AD20+AD23-AD28),0)</f>
        <v>0</v>
      </c>
    </row>
    <row r="31" spans="1:58" s="485" customFormat="1" ht="14.1" customHeight="1" thickTop="1">
      <c r="A31" s="479"/>
      <c r="B31" s="479"/>
      <c r="D31" s="521"/>
      <c r="E31" s="497"/>
      <c r="F31" s="524" t="s">
        <v>22</v>
      </c>
      <c r="G31" s="499"/>
      <c r="H31" s="524" t="s">
        <v>22</v>
      </c>
      <c r="I31" s="499"/>
      <c r="J31" s="524"/>
      <c r="K31" s="523"/>
      <c r="L31" s="524"/>
      <c r="M31" s="523"/>
      <c r="N31" s="524" t="s">
        <v>22</v>
      </c>
      <c r="O31" s="523"/>
      <c r="P31" s="524"/>
      <c r="Q31" s="523"/>
      <c r="R31" s="524" t="s">
        <v>22</v>
      </c>
      <c r="S31" s="523"/>
      <c r="T31" s="524"/>
      <c r="U31" s="523"/>
      <c r="V31" s="524" t="s">
        <v>22</v>
      </c>
      <c r="W31" s="523"/>
      <c r="X31" s="524" t="s">
        <v>22</v>
      </c>
      <c r="Y31" s="523"/>
      <c r="Z31" s="524"/>
      <c r="AA31" s="523"/>
      <c r="AB31" s="524"/>
      <c r="AC31" s="523"/>
      <c r="AD31" s="524"/>
    </row>
    <row r="32" spans="1:58" ht="16.350000000000001" customHeight="1">
      <c r="N32" s="477" t="s">
        <v>22</v>
      </c>
      <c r="R32" s="477" t="s">
        <v>22</v>
      </c>
      <c r="X32" s="477" t="s">
        <v>22</v>
      </c>
      <c r="AE32" s="482"/>
    </row>
    <row r="33" spans="1:58" ht="18" customHeight="1">
      <c r="A33" s="484"/>
      <c r="B33" s="484"/>
      <c r="C33" s="488" t="s">
        <v>1234</v>
      </c>
      <c r="D33" s="489"/>
      <c r="E33" s="490"/>
      <c r="G33" s="490"/>
      <c r="H33" s="491"/>
      <c r="I33" s="490"/>
      <c r="J33" s="491"/>
      <c r="K33" s="490"/>
      <c r="L33" s="491"/>
      <c r="M33" s="490"/>
      <c r="O33" s="490"/>
      <c r="Q33" s="490"/>
      <c r="R33" s="491"/>
      <c r="S33" s="491"/>
      <c r="T33" s="491"/>
      <c r="U33" s="491"/>
      <c r="V33" s="491"/>
      <c r="W33" s="491"/>
      <c r="Y33" s="491"/>
      <c r="Z33" s="491"/>
      <c r="AA33" s="491"/>
      <c r="AD33" s="491"/>
      <c r="AE33" s="478"/>
    </row>
    <row r="34" spans="1:58" ht="18" customHeight="1">
      <c r="A34" s="484"/>
      <c r="B34" s="484"/>
      <c r="C34" s="492"/>
      <c r="F34" s="493">
        <v>2021</v>
      </c>
      <c r="G34" s="485"/>
      <c r="X34" s="493">
        <v>2022</v>
      </c>
      <c r="AD34" s="494" t="s">
        <v>858</v>
      </c>
      <c r="AE34" s="478"/>
    </row>
    <row r="35" spans="1:58" ht="14.1" customHeight="1">
      <c r="A35" s="484"/>
      <c r="B35" s="484"/>
      <c r="F35" s="495" t="s">
        <v>859</v>
      </c>
      <c r="H35" s="495" t="s">
        <v>860</v>
      </c>
      <c r="J35" s="495" t="s">
        <v>861</v>
      </c>
      <c r="L35" s="495" t="s">
        <v>862</v>
      </c>
      <c r="N35" s="495" t="s">
        <v>863</v>
      </c>
      <c r="P35" s="495" t="s">
        <v>864</v>
      </c>
      <c r="R35" s="495" t="s">
        <v>865</v>
      </c>
      <c r="T35" s="495" t="s">
        <v>866</v>
      </c>
      <c r="V35" s="495" t="s">
        <v>867</v>
      </c>
      <c r="X35" s="495" t="s">
        <v>868</v>
      </c>
      <c r="Z35" s="495" t="s">
        <v>869</v>
      </c>
      <c r="AB35" s="495" t="s">
        <v>870</v>
      </c>
      <c r="AC35" s="494"/>
      <c r="AD35" s="495" t="s">
        <v>871</v>
      </c>
      <c r="AE35" s="478"/>
    </row>
    <row r="36" spans="1:58" s="485" customFormat="1" ht="18" customHeight="1">
      <c r="A36" s="479"/>
      <c r="B36" s="479"/>
      <c r="C36" s="496" t="s">
        <v>872</v>
      </c>
      <c r="E36" s="497"/>
      <c r="F36" s="498">
        <v>0</v>
      </c>
      <c r="G36" s="494"/>
      <c r="H36" s="498">
        <f>F46</f>
        <v>25313</v>
      </c>
      <c r="I36" s="497"/>
      <c r="J36" s="498">
        <f>SUM(H46)</f>
        <v>50627</v>
      </c>
      <c r="K36" s="497"/>
      <c r="L36" s="498">
        <f>J46</f>
        <v>75941</v>
      </c>
      <c r="M36" s="497"/>
      <c r="N36" s="498">
        <f>SUM(L46)</f>
        <v>101255</v>
      </c>
      <c r="O36" s="497"/>
      <c r="P36" s="498">
        <f>SUM(N46)</f>
        <v>126568</v>
      </c>
      <c r="Q36" s="497"/>
      <c r="R36" s="498">
        <f>SUM(P46)</f>
        <v>116362</v>
      </c>
      <c r="S36" s="497"/>
      <c r="T36" s="498">
        <f>SUM(R46)</f>
        <v>152253</v>
      </c>
      <c r="U36" s="497"/>
      <c r="V36" s="498">
        <f>SUM(T46)</f>
        <v>188145</v>
      </c>
      <c r="W36" s="497"/>
      <c r="X36" s="498">
        <f>SUM(V46)</f>
        <v>224037</v>
      </c>
      <c r="Y36" s="497"/>
      <c r="Z36" s="498">
        <f>SUM(X46)</f>
        <v>243939</v>
      </c>
      <c r="AA36" s="497"/>
      <c r="AB36" s="498">
        <f>SUM(Z46)</f>
        <v>275833</v>
      </c>
      <c r="AC36" s="499"/>
      <c r="AD36" s="498">
        <v>0</v>
      </c>
      <c r="AE36" s="494" t="s">
        <v>22</v>
      </c>
      <c r="AF36" s="500"/>
      <c r="AG36" s="500"/>
      <c r="AH36" s="500"/>
    </row>
    <row r="37" spans="1:58" ht="14.1" customHeight="1">
      <c r="A37" s="484"/>
      <c r="B37" s="484"/>
      <c r="F37" s="501"/>
      <c r="H37" s="501"/>
      <c r="J37" s="501"/>
      <c r="L37" s="501"/>
      <c r="N37" s="501"/>
      <c r="P37" s="501"/>
      <c r="R37" s="501"/>
      <c r="T37" s="501"/>
      <c r="V37" s="501"/>
      <c r="X37" s="501"/>
      <c r="Z37" s="501"/>
      <c r="AB37" s="501"/>
      <c r="AC37" s="494"/>
      <c r="AD37" s="501"/>
      <c r="AE37" s="478"/>
    </row>
    <row r="38" spans="1:58" ht="18" customHeight="1">
      <c r="A38" s="484"/>
      <c r="B38" s="484"/>
      <c r="C38" s="477" t="s">
        <v>873</v>
      </c>
      <c r="E38" s="464"/>
      <c r="F38" s="502">
        <v>598650</v>
      </c>
      <c r="G38" s="466"/>
      <c r="H38" s="502">
        <v>590228</v>
      </c>
      <c r="I38" s="466"/>
      <c r="J38" s="502">
        <v>804707</v>
      </c>
      <c r="K38" s="502">
        <v>0</v>
      </c>
      <c r="L38" s="502">
        <v>647702</v>
      </c>
      <c r="M38" s="502">
        <v>0</v>
      </c>
      <c r="N38" s="502">
        <v>625415</v>
      </c>
      <c r="O38" s="502"/>
      <c r="P38" s="502">
        <v>815083</v>
      </c>
      <c r="Q38" s="502">
        <v>0</v>
      </c>
      <c r="R38" s="502">
        <v>628571</v>
      </c>
      <c r="S38" s="502">
        <v>0</v>
      </c>
      <c r="T38" s="502">
        <v>645977</v>
      </c>
      <c r="U38" s="502"/>
      <c r="V38" s="502">
        <v>821628</v>
      </c>
      <c r="W38" s="502">
        <v>0</v>
      </c>
      <c r="X38" s="502">
        <v>693247</v>
      </c>
      <c r="Y38" s="502">
        <v>0</v>
      </c>
      <c r="Z38" s="502">
        <v>575876</v>
      </c>
      <c r="AA38" s="466"/>
      <c r="AB38" s="502">
        <v>800622</v>
      </c>
      <c r="AC38" s="466"/>
      <c r="AD38" s="502">
        <f>ROUND(SUM(F38:AB38),0)</f>
        <v>8247706</v>
      </c>
      <c r="AE38" s="466"/>
      <c r="AF38" s="503"/>
      <c r="AG38" s="503"/>
      <c r="AH38" s="503"/>
    </row>
    <row r="39" spans="1:58" s="485" customFormat="1" ht="18" customHeight="1">
      <c r="A39" s="479"/>
      <c r="B39" s="479"/>
      <c r="C39" s="485" t="s">
        <v>875</v>
      </c>
      <c r="E39" s="504"/>
      <c r="F39" s="505">
        <f>ROUND(SUM(F38:F38),0)</f>
        <v>598650</v>
      </c>
      <c r="G39" s="506"/>
      <c r="H39" s="505">
        <f>ROUND(SUM(H38:H38),0)</f>
        <v>590228</v>
      </c>
      <c r="I39" s="506"/>
      <c r="J39" s="505">
        <f>ROUND(SUM(J38:J38),0)</f>
        <v>804707</v>
      </c>
      <c r="K39" s="506"/>
      <c r="L39" s="505">
        <f>ROUND(SUM(L38:L38),0)</f>
        <v>647702</v>
      </c>
      <c r="M39" s="506"/>
      <c r="N39" s="505">
        <f>ROUND(SUM(N38:N38),0)</f>
        <v>625415</v>
      </c>
      <c r="O39" s="506"/>
      <c r="P39" s="505">
        <f>ROUND(SUM(P38:P38),0)</f>
        <v>815083</v>
      </c>
      <c r="Q39" s="506"/>
      <c r="R39" s="505">
        <f>ROUND(SUM(R38:R38),0)</f>
        <v>628571</v>
      </c>
      <c r="S39" s="506"/>
      <c r="T39" s="505">
        <f>ROUND(SUM(T38:T38),0)</f>
        <v>645977</v>
      </c>
      <c r="U39" s="506"/>
      <c r="V39" s="505">
        <f>ROUND(SUM(V38:V38),0)</f>
        <v>821628</v>
      </c>
      <c r="W39" s="506"/>
      <c r="X39" s="505">
        <f>ROUND(SUM(X38:X38),0)</f>
        <v>693247</v>
      </c>
      <c r="Y39" s="506"/>
      <c r="Z39" s="505">
        <f>ROUND(SUM(Z38:Z38),0)</f>
        <v>575876</v>
      </c>
      <c r="AB39" s="507">
        <f>ROUND(SUM(AB38:AB38),0)</f>
        <v>800622</v>
      </c>
      <c r="AD39" s="507">
        <f>AD38</f>
        <v>8247706</v>
      </c>
      <c r="AE39" s="508"/>
      <c r="AF39" s="500"/>
      <c r="AG39" s="500"/>
      <c r="AH39" s="500"/>
    </row>
    <row r="40" spans="1:58" ht="16.350000000000001" customHeight="1">
      <c r="A40" s="484"/>
      <c r="B40" s="484"/>
      <c r="E40" s="490"/>
      <c r="F40" s="509"/>
      <c r="G40" s="490"/>
      <c r="H40" s="509"/>
      <c r="I40" s="510"/>
      <c r="J40" s="511"/>
      <c r="K40" s="510"/>
      <c r="L40" s="511"/>
      <c r="M40" s="510"/>
      <c r="N40" s="509"/>
      <c r="O40" s="510"/>
      <c r="P40" s="509"/>
      <c r="Q40" s="490"/>
      <c r="R40" s="509"/>
      <c r="S40" s="490"/>
      <c r="T40" s="509"/>
      <c r="V40" s="509"/>
      <c r="X40" s="509"/>
      <c r="Z40" s="509"/>
      <c r="AB40" s="509"/>
      <c r="AD40" s="509"/>
      <c r="AF40" s="503"/>
      <c r="AG40" s="503"/>
      <c r="AH40" s="503"/>
    </row>
    <row r="41" spans="1:58" ht="18" customHeight="1">
      <c r="A41" s="484"/>
      <c r="B41" s="484"/>
      <c r="C41" s="477" t="s">
        <v>887</v>
      </c>
      <c r="E41" s="490"/>
      <c r="F41" s="502">
        <v>0</v>
      </c>
      <c r="H41" s="502">
        <v>0</v>
      </c>
      <c r="J41" s="502">
        <v>0</v>
      </c>
      <c r="L41" s="502">
        <v>0</v>
      </c>
      <c r="N41" s="502">
        <v>0</v>
      </c>
      <c r="P41" s="502">
        <v>68</v>
      </c>
      <c r="R41" s="502">
        <v>0</v>
      </c>
      <c r="T41" s="502">
        <v>0</v>
      </c>
      <c r="U41" s="513"/>
      <c r="V41" s="502">
        <v>0</v>
      </c>
      <c r="X41" s="502">
        <v>0</v>
      </c>
      <c r="Z41" s="502">
        <v>0</v>
      </c>
      <c r="AB41" s="502">
        <v>0</v>
      </c>
      <c r="AD41" s="514">
        <f>ROUND(SUM(F41:AB41),0)</f>
        <v>68</v>
      </c>
      <c r="AE41" s="515"/>
      <c r="AF41" s="516"/>
      <c r="AG41" s="516"/>
      <c r="AH41" s="516"/>
      <c r="AI41" s="515"/>
      <c r="AJ41" s="515"/>
      <c r="AK41" s="515"/>
      <c r="AL41" s="515"/>
      <c r="AM41" s="515"/>
      <c r="AN41" s="515"/>
      <c r="AO41" s="515"/>
      <c r="AP41" s="515"/>
      <c r="AQ41" s="515"/>
      <c r="AR41" s="515"/>
      <c r="AS41" s="515"/>
      <c r="AT41" s="515"/>
      <c r="AU41" s="515"/>
      <c r="AV41" s="515"/>
      <c r="AW41" s="515"/>
      <c r="AX41" s="515"/>
      <c r="AY41" s="515"/>
      <c r="AZ41" s="515"/>
      <c r="BA41" s="515"/>
    </row>
    <row r="42" spans="1:58" ht="18" customHeight="1">
      <c r="A42" s="484"/>
      <c r="B42" s="484"/>
      <c r="C42" s="477" t="s">
        <v>877</v>
      </c>
      <c r="E42" s="490"/>
      <c r="F42" s="502">
        <v>0</v>
      </c>
      <c r="G42" s="466"/>
      <c r="H42" s="502">
        <v>0</v>
      </c>
      <c r="I42" s="466"/>
      <c r="J42" s="502">
        <v>0</v>
      </c>
      <c r="K42" s="466"/>
      <c r="L42" s="502">
        <v>0</v>
      </c>
      <c r="M42" s="466"/>
      <c r="N42" s="502">
        <v>0</v>
      </c>
      <c r="O42" s="466"/>
      <c r="P42" s="502">
        <v>29531</v>
      </c>
      <c r="Q42" s="466"/>
      <c r="R42" s="502">
        <v>0</v>
      </c>
      <c r="S42" s="466"/>
      <c r="T42" s="502">
        <v>0</v>
      </c>
      <c r="U42" s="466"/>
      <c r="V42" s="502">
        <v>0</v>
      </c>
      <c r="W42" s="466"/>
      <c r="X42" s="502">
        <v>0</v>
      </c>
      <c r="Y42" s="466"/>
      <c r="Z42" s="502">
        <v>0</v>
      </c>
      <c r="AA42" s="466"/>
      <c r="AB42" s="502">
        <v>2646751</v>
      </c>
      <c r="AC42" s="466"/>
      <c r="AD42" s="514">
        <f>ROUND(SUM(F42:AB42),0)</f>
        <v>2676282</v>
      </c>
      <c r="AE42" s="515"/>
      <c r="AF42" s="516"/>
      <c r="AG42" s="516"/>
      <c r="AH42" s="516"/>
      <c r="AI42" s="515"/>
      <c r="AJ42" s="515"/>
      <c r="AK42" s="515"/>
      <c r="AL42" s="515"/>
      <c r="AM42" s="515"/>
      <c r="AN42" s="515"/>
      <c r="AO42" s="515"/>
      <c r="AP42" s="515"/>
      <c r="AQ42" s="515"/>
      <c r="AR42" s="515"/>
      <c r="AS42" s="515"/>
      <c r="AT42" s="515"/>
      <c r="AU42" s="515"/>
      <c r="AV42" s="515"/>
      <c r="AW42" s="515"/>
      <c r="AX42" s="515"/>
      <c r="AY42" s="515"/>
      <c r="AZ42" s="515"/>
      <c r="BA42" s="515"/>
    </row>
    <row r="43" spans="1:58" ht="18" customHeight="1">
      <c r="A43" s="484"/>
      <c r="B43" s="484"/>
      <c r="C43" s="477" t="s">
        <v>878</v>
      </c>
      <c r="E43" s="490"/>
      <c r="F43" s="502">
        <v>573337</v>
      </c>
      <c r="G43" s="466"/>
      <c r="H43" s="502">
        <v>564914</v>
      </c>
      <c r="I43" s="466"/>
      <c r="J43" s="502">
        <v>779393</v>
      </c>
      <c r="K43" s="466"/>
      <c r="L43" s="502">
        <v>622388</v>
      </c>
      <c r="M43" s="466"/>
      <c r="N43" s="502">
        <v>600102</v>
      </c>
      <c r="O43" s="466"/>
      <c r="P43" s="502">
        <v>795690</v>
      </c>
      <c r="Q43" s="466"/>
      <c r="R43" s="502">
        <v>592680</v>
      </c>
      <c r="S43" s="466"/>
      <c r="T43" s="502">
        <v>610085</v>
      </c>
      <c r="U43" s="466"/>
      <c r="V43" s="502">
        <v>785736</v>
      </c>
      <c r="W43" s="466"/>
      <c r="X43" s="502">
        <v>673345</v>
      </c>
      <c r="Y43" s="466"/>
      <c r="Z43" s="502">
        <v>543982</v>
      </c>
      <c r="AA43" s="466"/>
      <c r="AB43" s="502">
        <v>-1570296</v>
      </c>
      <c r="AC43" s="466"/>
      <c r="AD43" s="514">
        <f>ROUND(SUM(F43:AB43),0)</f>
        <v>5571356</v>
      </c>
      <c r="AE43" s="515"/>
      <c r="AF43" s="516"/>
      <c r="AG43" s="516"/>
      <c r="AH43" s="516"/>
      <c r="AI43" s="515"/>
      <c r="AJ43" s="515"/>
      <c r="AK43" s="515"/>
      <c r="AL43" s="515"/>
      <c r="AM43" s="515"/>
      <c r="AN43" s="515"/>
      <c r="AO43" s="515"/>
      <c r="AP43" s="515"/>
      <c r="AQ43" s="515"/>
      <c r="AR43" s="515"/>
      <c r="AS43" s="515"/>
      <c r="AT43" s="515"/>
      <c r="AU43" s="515"/>
      <c r="AV43" s="515"/>
      <c r="AW43" s="515"/>
      <c r="AX43" s="515"/>
      <c r="AY43" s="515"/>
      <c r="AZ43" s="515"/>
      <c r="BA43" s="515"/>
    </row>
    <row r="44" spans="1:58" s="485" customFormat="1" ht="18" customHeight="1">
      <c r="A44" s="479"/>
      <c r="B44" s="479"/>
      <c r="C44" s="485" t="s">
        <v>880</v>
      </c>
      <c r="E44" s="517"/>
      <c r="F44" s="507">
        <f>ROUND(SUM(F41:F43),0)</f>
        <v>573337</v>
      </c>
      <c r="G44" s="517"/>
      <c r="H44" s="507">
        <f>ROUND(SUM(H41:H43),0)</f>
        <v>564914</v>
      </c>
      <c r="I44" s="517"/>
      <c r="J44" s="507">
        <f>ROUND(SUM(J41:J43),0)</f>
        <v>779393</v>
      </c>
      <c r="K44" s="517"/>
      <c r="L44" s="507">
        <f>ROUND(SUM(L41:L43),0)</f>
        <v>622388</v>
      </c>
      <c r="M44" s="517"/>
      <c r="N44" s="507">
        <f>ROUND(SUM(N41:N43),0)</f>
        <v>600102</v>
      </c>
      <c r="O44" s="517"/>
      <c r="P44" s="507">
        <f>ROUND(SUM(P41:P43),0)</f>
        <v>825289</v>
      </c>
      <c r="Q44" s="517"/>
      <c r="R44" s="505">
        <f>ROUND(SUM(R41:R43),0)</f>
        <v>592680</v>
      </c>
      <c r="S44" s="518"/>
      <c r="T44" s="505">
        <f>ROUND(SUM(T41:T43),0)</f>
        <v>610085</v>
      </c>
      <c r="U44" s="517"/>
      <c r="V44" s="507">
        <f>ROUND(SUM(V41:V43),0)</f>
        <v>785736</v>
      </c>
      <c r="W44" s="517"/>
      <c r="X44" s="507">
        <f>ROUND(SUM(X41:X43),0)</f>
        <v>673345</v>
      </c>
      <c r="Y44" s="517"/>
      <c r="Z44" s="507">
        <f>ROUND(SUM(Z41:Z43),0)</f>
        <v>543982</v>
      </c>
      <c r="AA44" s="517"/>
      <c r="AB44" s="507">
        <f>ROUND(SUM(AB41:AB43),0)</f>
        <v>1076455</v>
      </c>
      <c r="AC44" s="517"/>
      <c r="AD44" s="507">
        <f>ROUND(SUM(AD41:AD43),0)</f>
        <v>8247706</v>
      </c>
      <c r="AE44" s="508"/>
      <c r="AF44" s="519"/>
      <c r="AG44" s="519"/>
      <c r="AH44" s="519"/>
      <c r="AI44" s="508"/>
      <c r="AJ44" s="508"/>
      <c r="AK44" s="508"/>
      <c r="AL44" s="508"/>
      <c r="AM44" s="508"/>
      <c r="AN44" s="508"/>
      <c r="AO44" s="508"/>
      <c r="AP44" s="508"/>
      <c r="AQ44" s="508"/>
      <c r="AR44" s="508"/>
      <c r="AS44" s="508"/>
      <c r="AT44" s="508"/>
      <c r="AU44" s="508"/>
      <c r="AV44" s="508"/>
      <c r="AW44" s="508"/>
      <c r="AX44" s="508"/>
      <c r="AY44" s="508"/>
      <c r="AZ44" s="508"/>
      <c r="BA44" s="508"/>
    </row>
    <row r="45" spans="1:58" ht="12" customHeight="1">
      <c r="B45" s="484"/>
      <c r="F45" s="509"/>
      <c r="G45" s="466"/>
      <c r="H45" s="509"/>
      <c r="I45" s="466"/>
      <c r="J45" s="509"/>
      <c r="K45" s="466"/>
      <c r="L45" s="509"/>
      <c r="M45" s="466"/>
      <c r="N45" s="509"/>
      <c r="O45" s="466"/>
      <c r="P45" s="509"/>
      <c r="Q45" s="466"/>
      <c r="R45" s="509"/>
      <c r="S45" s="466"/>
      <c r="T45" s="509"/>
      <c r="U45" s="466"/>
      <c r="V45" s="509"/>
      <c r="W45" s="466"/>
      <c r="X45" s="509"/>
      <c r="Y45" s="466"/>
      <c r="Z45" s="509"/>
      <c r="AA45" s="466"/>
      <c r="AB45" s="509" t="s">
        <v>22</v>
      </c>
      <c r="AC45" s="466"/>
      <c r="AD45" s="509"/>
      <c r="AE45" s="520"/>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row>
    <row r="46" spans="1:58" s="485" customFormat="1" ht="14.1" customHeight="1" thickBot="1">
      <c r="A46" s="479"/>
      <c r="B46" s="479"/>
      <c r="C46" s="485" t="s">
        <v>881</v>
      </c>
      <c r="D46" s="521"/>
      <c r="E46" s="497"/>
      <c r="F46" s="522">
        <f>ROUND(SUM(F36)+SUM(F39)-SUM(F44),0)</f>
        <v>25313</v>
      </c>
      <c r="G46" s="499"/>
      <c r="H46" s="522">
        <f>ROUND(SUM(H36)+SUM(H39)-SUM(H44),0)</f>
        <v>50627</v>
      </c>
      <c r="I46" s="499"/>
      <c r="J46" s="522">
        <f>ROUND(SUM(J36)+SUM(J39)-SUM(J44),0)</f>
        <v>75941</v>
      </c>
      <c r="K46" s="523"/>
      <c r="L46" s="522">
        <f>ROUND(SUM(L36)+SUM(L39)-SUM(L44),0)</f>
        <v>101255</v>
      </c>
      <c r="M46" s="523"/>
      <c r="N46" s="522">
        <f>ROUND(SUM(N36)+SUM(N39)-SUM(N44),0)</f>
        <v>126568</v>
      </c>
      <c r="O46" s="523"/>
      <c r="P46" s="522">
        <f>ROUND(SUM(P36)+SUM(P39)-SUM(P44),0)</f>
        <v>116362</v>
      </c>
      <c r="Q46" s="523"/>
      <c r="R46" s="522">
        <f>ROUND(SUM(R36)+SUM(R39)-SUM(R44),0)</f>
        <v>152253</v>
      </c>
      <c r="S46" s="523"/>
      <c r="T46" s="522">
        <f>ROUND(SUM(T36)+SUM(T39)-SUM(T44),0)</f>
        <v>188145</v>
      </c>
      <c r="U46" s="523"/>
      <c r="V46" s="522">
        <f>ROUND(SUM(V36)+SUM(V39)-SUM(V44),0)</f>
        <v>224037</v>
      </c>
      <c r="W46" s="523"/>
      <c r="X46" s="522">
        <f>ROUND(SUM(X36)+SUM(X39)-SUM(X44),0)</f>
        <v>243939</v>
      </c>
      <c r="Y46" s="523"/>
      <c r="Z46" s="522">
        <f>ROUND(SUM(Z36)+SUM(Z39)-SUM(Z44),0)</f>
        <v>275833</v>
      </c>
      <c r="AA46" s="523"/>
      <c r="AB46" s="522">
        <f>ROUND(SUM(AB36+AB39-AB44),0)</f>
        <v>0</v>
      </c>
      <c r="AC46" s="523"/>
      <c r="AD46" s="522">
        <f>ROUND(SUM(AD36+AD39-AD44),0)</f>
        <v>0</v>
      </c>
    </row>
    <row r="47" spans="1:58" ht="13.35" customHeight="1" thickTop="1">
      <c r="B47" s="484"/>
      <c r="D47" s="525"/>
      <c r="E47" s="525"/>
      <c r="F47" s="526"/>
      <c r="G47" s="490"/>
      <c r="H47" s="509"/>
      <c r="J47" s="509"/>
      <c r="L47" s="509"/>
      <c r="N47" s="509"/>
      <c r="P47" s="509"/>
      <c r="R47" s="509"/>
      <c r="T47" s="509"/>
      <c r="V47" s="509"/>
      <c r="Z47" s="509"/>
      <c r="AB47" s="512"/>
      <c r="AC47" s="527"/>
      <c r="AD47" s="512"/>
      <c r="AE47" s="478"/>
    </row>
    <row r="48" spans="1:58" ht="12.75" customHeight="1">
      <c r="A48" s="484"/>
      <c r="B48" s="484"/>
      <c r="C48" s="475"/>
      <c r="E48" s="490"/>
      <c r="F48" s="509"/>
      <c r="G48" s="515"/>
      <c r="H48" s="509"/>
      <c r="I48" s="515"/>
      <c r="J48" s="509"/>
      <c r="K48" s="515"/>
      <c r="L48" s="509"/>
      <c r="M48" s="515"/>
      <c r="N48" s="509"/>
      <c r="O48" s="515"/>
      <c r="P48" s="509"/>
      <c r="Q48" s="515"/>
      <c r="R48" s="509"/>
      <c r="S48" s="515"/>
      <c r="T48" s="509"/>
      <c r="U48" s="515"/>
      <c r="V48" s="509"/>
      <c r="W48" s="515"/>
      <c r="X48" s="515"/>
      <c r="Y48" s="515"/>
      <c r="Z48" s="509"/>
      <c r="AA48" s="515"/>
      <c r="AB48" s="509"/>
      <c r="AC48" s="515"/>
      <c r="AD48" s="509"/>
      <c r="AE48" s="478"/>
    </row>
    <row r="50" spans="9:30">
      <c r="J50" s="482"/>
      <c r="L50" s="482"/>
      <c r="N50" s="528"/>
      <c r="P50" s="528"/>
    </row>
    <row r="51" spans="9:30">
      <c r="J51" s="529"/>
      <c r="L51" s="529"/>
      <c r="N51" s="530"/>
      <c r="P51" s="530"/>
    </row>
    <row r="52" spans="9:30">
      <c r="J52" s="529"/>
      <c r="L52" s="529"/>
      <c r="N52" s="530"/>
      <c r="P52" s="530"/>
    </row>
    <row r="53" spans="9:30">
      <c r="J53" s="529"/>
      <c r="L53" s="529"/>
      <c r="N53" s="530"/>
      <c r="P53" s="530"/>
    </row>
    <row r="54" spans="9:30">
      <c r="J54" s="529"/>
      <c r="L54" s="529"/>
      <c r="N54" s="530"/>
      <c r="P54" s="530"/>
    </row>
    <row r="55" spans="9:30">
      <c r="I55" s="500"/>
      <c r="J55" s="529"/>
      <c r="K55" s="500"/>
      <c r="L55" s="529"/>
      <c r="M55" s="500"/>
      <c r="N55" s="530"/>
      <c r="O55" s="500"/>
      <c r="P55" s="530"/>
      <c r="Q55" s="500"/>
      <c r="R55" s="500"/>
      <c r="S55" s="500"/>
      <c r="T55" s="500"/>
      <c r="U55" s="500"/>
      <c r="V55" s="500"/>
      <c r="W55" s="500"/>
      <c r="Y55" s="500"/>
      <c r="Z55" s="500"/>
      <c r="AA55" s="500"/>
      <c r="AB55" s="500"/>
      <c r="AC55" s="500"/>
      <c r="AD55" s="529"/>
    </row>
  </sheetData>
  <mergeCells count="2">
    <mergeCell ref="C12:AD12"/>
    <mergeCell ref="C8:AD9"/>
  </mergeCells>
  <pageMargins left="0.5" right="0.5" top="0.75" bottom="0.5" header="0" footer="0.25"/>
  <pageSetup scale="58" orientation="landscape" r:id="rId1"/>
  <headerFooter scaleWithDoc="0">
    <oddFooter>&amp;R&amp;8 27</oddFooter>
  </headerFooter>
  <customProperties>
    <customPr name="SheetOptions" r:id="rId2"/>
  </customProperties>
  <ignoredErrors>
    <ignoredError sqref="H44:AD47 I41 K41 M41 O41 Q41 S41 U41 W41 Y41 AA41 AC41:AD41 I42 K42 M42 O42 Q42 S42 U42 W42 Y42 AA42 AC42:AD42 I43 K43 M43 O43 Q43 S43 U43 W43 Y43 AA43 AC43:AD43"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F43"/>
  <sheetViews>
    <sheetView showGridLines="0" zoomScale="80" zoomScaleNormal="100" workbookViewId="0"/>
  </sheetViews>
  <sheetFormatPr defaultColWidth="9.88671875" defaultRowHeight="12.75"/>
  <cols>
    <col min="1" max="1" width="2.44140625" style="477" customWidth="1"/>
    <col min="2" max="2" width="1.5546875" style="477" customWidth="1"/>
    <col min="3" max="3" width="17" style="477" customWidth="1"/>
    <col min="4" max="4" width="1.88671875" style="477" customWidth="1"/>
    <col min="5" max="5" width="2.109375" style="477" customWidth="1"/>
    <col min="6" max="6" width="9.109375" style="477" customWidth="1"/>
    <col min="7" max="7" width="1.88671875" style="477" customWidth="1"/>
    <col min="8" max="8" width="8.88671875" style="477" customWidth="1"/>
    <col min="9" max="9" width="2" style="477" customWidth="1"/>
    <col min="10" max="10" width="9.88671875" style="477" customWidth="1"/>
    <col min="11" max="11" width="1.88671875" style="477" customWidth="1"/>
    <col min="12" max="12" width="10.109375" style="477" customWidth="1"/>
    <col min="13" max="13" width="1.88671875" style="477" customWidth="1"/>
    <col min="14" max="14" width="10.109375" style="477" customWidth="1"/>
    <col min="15" max="15" width="1.88671875" style="477" customWidth="1"/>
    <col min="16" max="16" width="10.109375" style="477" customWidth="1"/>
    <col min="17" max="17" width="1.88671875" style="477" customWidth="1"/>
    <col min="18" max="18" width="11.5546875" style="477" bestFit="1" customWidth="1"/>
    <col min="19" max="19" width="1.88671875" style="477" customWidth="1"/>
    <col min="20" max="20" width="9.109375" style="477" customWidth="1"/>
    <col min="21" max="21" width="1.88671875" style="477" customWidth="1"/>
    <col min="22" max="22" width="12" style="477" bestFit="1" customWidth="1"/>
    <col min="23" max="23" width="1.88671875" style="477" customWidth="1"/>
    <col min="24" max="24" width="10" style="477" customWidth="1"/>
    <col min="25" max="25" width="1.88671875" style="477" customWidth="1"/>
    <col min="26" max="26" width="9.88671875" style="477" customWidth="1"/>
    <col min="27" max="27" width="1.88671875" style="477" customWidth="1"/>
    <col min="28" max="28" width="10.88671875" style="477" customWidth="1"/>
    <col min="29" max="29" width="1.88671875" style="477" customWidth="1"/>
    <col min="30" max="30" width="10.88671875" style="477" customWidth="1"/>
    <col min="31" max="31" width="2.88671875" style="477" customWidth="1"/>
    <col min="32" max="16384" width="9.88671875" style="477"/>
  </cols>
  <sheetData>
    <row r="1" spans="1:31" ht="15">
      <c r="A1" s="369" t="s">
        <v>775</v>
      </c>
    </row>
    <row r="3" spans="1:31" ht="20.25">
      <c r="A3" s="568" t="s">
        <v>1317</v>
      </c>
      <c r="B3" s="476"/>
      <c r="N3" s="478"/>
      <c r="Q3" s="479"/>
      <c r="R3" s="480"/>
      <c r="S3" s="481"/>
      <c r="T3" s="481"/>
      <c r="U3" s="481"/>
      <c r="V3" s="481"/>
      <c r="W3" s="481"/>
      <c r="X3" s="481"/>
      <c r="Y3" s="481"/>
      <c r="Z3" s="478"/>
      <c r="AA3" s="478"/>
      <c r="AE3" s="482"/>
    </row>
    <row r="4" spans="1:31" ht="16.5" customHeight="1">
      <c r="A4" s="483"/>
      <c r="B4" s="484"/>
      <c r="N4" s="478"/>
      <c r="Q4" s="479"/>
      <c r="R4" s="480"/>
      <c r="S4" s="481"/>
      <c r="T4" s="481"/>
      <c r="U4" s="481"/>
      <c r="V4" s="481"/>
      <c r="W4" s="481"/>
      <c r="X4" s="481"/>
      <c r="Y4" s="481"/>
      <c r="Z4" s="478"/>
      <c r="AA4" s="478"/>
      <c r="AE4" s="482"/>
    </row>
    <row r="5" spans="1:31" ht="13.35" customHeight="1">
      <c r="N5" s="478"/>
      <c r="O5" s="478"/>
      <c r="P5" s="478"/>
      <c r="Q5" s="478"/>
      <c r="R5" s="478"/>
      <c r="S5" s="478"/>
      <c r="T5" s="478"/>
      <c r="U5" s="478"/>
      <c r="V5" s="478"/>
      <c r="W5" s="478"/>
      <c r="X5" s="478"/>
      <c r="Y5" s="478"/>
      <c r="Z5" s="478"/>
      <c r="AA5" s="478"/>
      <c r="AB5" s="485"/>
      <c r="AC5" s="485"/>
      <c r="AE5" s="482"/>
    </row>
    <row r="6" spans="1:31" ht="16.350000000000001" customHeight="1">
      <c r="B6" s="486" t="s">
        <v>1348</v>
      </c>
      <c r="C6" s="484"/>
      <c r="D6" s="481"/>
      <c r="E6" s="481"/>
      <c r="F6" s="481"/>
      <c r="G6" s="481"/>
      <c r="H6" s="481"/>
      <c r="I6" s="481"/>
      <c r="J6" s="481"/>
      <c r="K6" s="481"/>
      <c r="L6" s="478"/>
      <c r="M6" s="478"/>
      <c r="N6" s="478"/>
      <c r="O6" s="478"/>
      <c r="P6" s="478"/>
      <c r="Q6" s="478"/>
      <c r="R6" s="478"/>
      <c r="S6" s="478"/>
      <c r="T6" s="478"/>
      <c r="U6" s="478"/>
      <c r="V6" s="478"/>
      <c r="W6" s="478"/>
      <c r="X6" s="478"/>
      <c r="Y6" s="478"/>
      <c r="Z6" s="478"/>
      <c r="AA6" s="478"/>
      <c r="AB6" s="485"/>
      <c r="AC6" s="485"/>
      <c r="AE6" s="482"/>
    </row>
    <row r="7" spans="1:31" ht="10.35" customHeigh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85"/>
      <c r="AC7" s="485"/>
      <c r="AE7" s="482"/>
    </row>
    <row r="8" spans="1:31" ht="16.350000000000001" customHeight="1">
      <c r="A8" s="484"/>
      <c r="B8" s="484"/>
      <c r="C8" s="934" t="s">
        <v>1127</v>
      </c>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482"/>
    </row>
    <row r="9" spans="1:31" ht="16.350000000000001" customHeight="1">
      <c r="A9" s="484"/>
      <c r="B9" s="48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482"/>
    </row>
    <row r="10" spans="1:31" ht="16.350000000000001" customHeight="1">
      <c r="A10" s="484"/>
      <c r="B10" s="48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482"/>
    </row>
    <row r="11" spans="1:31" ht="7.35" customHeight="1">
      <c r="A11" s="484"/>
      <c r="B11" s="484"/>
      <c r="C11" s="484"/>
      <c r="D11" s="484"/>
      <c r="E11" s="484"/>
      <c r="F11" s="484"/>
      <c r="G11" s="484"/>
      <c r="H11" s="484"/>
      <c r="I11" s="484"/>
      <c r="J11" s="484"/>
      <c r="AE11" s="482"/>
    </row>
    <row r="12" spans="1:31" ht="7.35" customHeight="1">
      <c r="A12" s="484"/>
      <c r="B12" s="484"/>
      <c r="C12" s="484"/>
      <c r="D12" s="484"/>
      <c r="E12" s="484"/>
      <c r="F12" s="484"/>
      <c r="G12" s="484"/>
      <c r="H12" s="484"/>
      <c r="I12" s="484"/>
      <c r="J12" s="484"/>
      <c r="AE12" s="482"/>
    </row>
    <row r="13" spans="1:31" ht="16.350000000000001" customHeight="1">
      <c r="A13" s="484"/>
      <c r="B13" s="484"/>
      <c r="C13" s="487" t="s">
        <v>1323</v>
      </c>
      <c r="D13" s="484"/>
      <c r="E13" s="484"/>
      <c r="F13" s="484"/>
      <c r="G13" s="484"/>
      <c r="H13" s="484"/>
      <c r="I13" s="484"/>
      <c r="J13" s="484"/>
      <c r="AE13" s="482"/>
    </row>
    <row r="14" spans="1:31" ht="16.350000000000001" customHeight="1">
      <c r="V14" s="509"/>
      <c r="AE14" s="482"/>
    </row>
    <row r="15" spans="1:31" ht="18" customHeight="1">
      <c r="A15" s="484"/>
      <c r="B15" s="484"/>
      <c r="C15" s="488" t="s">
        <v>1318</v>
      </c>
      <c r="D15" s="489"/>
      <c r="E15" s="490"/>
      <c r="G15" s="490"/>
      <c r="H15" s="491"/>
      <c r="I15" s="490"/>
      <c r="J15" s="491"/>
      <c r="K15" s="490"/>
      <c r="L15" s="491"/>
      <c r="M15" s="490"/>
      <c r="O15" s="490"/>
      <c r="Q15" s="490"/>
      <c r="R15" s="491"/>
      <c r="S15" s="491"/>
      <c r="T15" s="491"/>
      <c r="U15" s="491"/>
      <c r="V15" s="491"/>
      <c r="W15" s="491"/>
      <c r="Y15" s="491"/>
      <c r="Z15" s="491"/>
      <c r="AA15" s="491"/>
      <c r="AD15" s="491"/>
      <c r="AE15" s="478"/>
    </row>
    <row r="16" spans="1:31" ht="18" customHeight="1">
      <c r="A16" s="484"/>
      <c r="B16" s="484"/>
      <c r="C16" s="492"/>
      <c r="F16" s="493">
        <v>2022</v>
      </c>
      <c r="G16" s="485"/>
      <c r="X16" s="493">
        <v>2023</v>
      </c>
      <c r="AD16" s="494" t="s">
        <v>858</v>
      </c>
      <c r="AE16" s="478"/>
    </row>
    <row r="17" spans="1:58" ht="14.1" customHeight="1">
      <c r="A17" s="484"/>
      <c r="B17" s="484"/>
      <c r="F17" s="495" t="s">
        <v>859</v>
      </c>
      <c r="H17" s="495" t="s">
        <v>860</v>
      </c>
      <c r="J17" s="495" t="s">
        <v>861</v>
      </c>
      <c r="L17" s="495" t="s">
        <v>862</v>
      </c>
      <c r="N17" s="495" t="s">
        <v>863</v>
      </c>
      <c r="P17" s="495" t="s">
        <v>864</v>
      </c>
      <c r="R17" s="495" t="s">
        <v>865</v>
      </c>
      <c r="T17" s="495" t="s">
        <v>866</v>
      </c>
      <c r="V17" s="495" t="s">
        <v>1068</v>
      </c>
      <c r="X17" s="495" t="s">
        <v>868</v>
      </c>
      <c r="Z17" s="495" t="s">
        <v>869</v>
      </c>
      <c r="AB17" s="495" t="s">
        <v>870</v>
      </c>
      <c r="AC17" s="494"/>
      <c r="AD17" s="495" t="s">
        <v>871</v>
      </c>
      <c r="AE17" s="478"/>
    </row>
    <row r="18" spans="1:58" s="485" customFormat="1" ht="18" customHeight="1">
      <c r="A18" s="479"/>
      <c r="B18" s="479"/>
      <c r="C18" s="496" t="s">
        <v>872</v>
      </c>
      <c r="E18" s="497"/>
      <c r="F18" s="498">
        <v>168887</v>
      </c>
      <c r="G18" s="494"/>
      <c r="H18" s="498">
        <f>F27</f>
        <v>171442</v>
      </c>
      <c r="I18" s="497"/>
      <c r="J18" s="498">
        <f>SUM(H27)</f>
        <v>133819</v>
      </c>
      <c r="K18" s="497"/>
      <c r="L18" s="498">
        <f>J27</f>
        <v>134255</v>
      </c>
      <c r="M18" s="497"/>
      <c r="N18" s="498">
        <f>SUM(L27)</f>
        <v>117565</v>
      </c>
      <c r="O18" s="497"/>
      <c r="P18" s="498">
        <f>SUM(N27)</f>
        <v>145337</v>
      </c>
      <c r="Q18" s="497"/>
      <c r="R18" s="498">
        <f>SUM(P27)</f>
        <v>114324</v>
      </c>
      <c r="S18" s="497"/>
      <c r="T18" s="498">
        <f>SUM(R27)</f>
        <v>150876</v>
      </c>
      <c r="U18" s="497"/>
      <c r="V18" s="498">
        <f>SUM(T27)</f>
        <v>128658</v>
      </c>
      <c r="W18" s="497"/>
      <c r="X18" s="498">
        <f>SUM(V27)</f>
        <v>32727</v>
      </c>
      <c r="Y18" s="497"/>
      <c r="Z18" s="498">
        <f>SUM(X27)</f>
        <v>187914</v>
      </c>
      <c r="AA18" s="497"/>
      <c r="AB18" s="498">
        <f>SUM(Z27)</f>
        <v>176964</v>
      </c>
      <c r="AC18" s="499"/>
      <c r="AD18" s="498">
        <f>+F18</f>
        <v>168887</v>
      </c>
      <c r="AE18" s="494" t="s">
        <v>22</v>
      </c>
      <c r="AF18" s="500"/>
      <c r="AG18" s="500"/>
      <c r="AH18" s="500"/>
    </row>
    <row r="19" spans="1:58" ht="14.1" customHeight="1">
      <c r="A19" s="484"/>
      <c r="B19" s="484"/>
      <c r="F19" s="501"/>
      <c r="H19" s="501"/>
      <c r="J19" s="501"/>
      <c r="L19" s="501"/>
      <c r="N19" s="501"/>
      <c r="P19" s="501"/>
      <c r="R19" s="501"/>
      <c r="T19" s="501"/>
      <c r="V19" s="501"/>
      <c r="X19" s="501"/>
      <c r="Z19" s="501"/>
      <c r="AB19" s="501"/>
      <c r="AC19" s="494"/>
      <c r="AD19" s="501"/>
      <c r="AE19" s="478"/>
    </row>
    <row r="20" spans="1:58" ht="18" customHeight="1">
      <c r="A20" s="484"/>
      <c r="B20" s="484"/>
      <c r="C20" s="477" t="s">
        <v>1090</v>
      </c>
      <c r="E20" s="464"/>
      <c r="F20" s="502">
        <v>171441</v>
      </c>
      <c r="G20" s="466"/>
      <c r="H20" s="502">
        <v>133819</v>
      </c>
      <c r="I20" s="466"/>
      <c r="J20" s="502">
        <v>134255</v>
      </c>
      <c r="K20" s="502"/>
      <c r="L20" s="502">
        <v>117565</v>
      </c>
      <c r="M20" s="502"/>
      <c r="N20" s="502">
        <v>145337</v>
      </c>
      <c r="O20" s="502"/>
      <c r="P20" s="502">
        <v>114324</v>
      </c>
      <c r="Q20" s="502"/>
      <c r="R20" s="502">
        <v>150876</v>
      </c>
      <c r="S20" s="502"/>
      <c r="T20" s="502">
        <v>128658</v>
      </c>
      <c r="U20" s="502"/>
      <c r="V20" s="502">
        <v>124775</v>
      </c>
      <c r="W20" s="502"/>
      <c r="X20" s="502">
        <v>187599</v>
      </c>
      <c r="Y20" s="502"/>
      <c r="Z20" s="502">
        <v>176964</v>
      </c>
      <c r="AA20" s="502"/>
      <c r="AB20" s="502">
        <v>180940</v>
      </c>
      <c r="AC20" s="466"/>
      <c r="AD20" s="502">
        <f>ROUND(SUM(F20:AB20),0)</f>
        <v>1766553</v>
      </c>
      <c r="AE20" s="466"/>
      <c r="AF20" s="503"/>
      <c r="AG20" s="503"/>
      <c r="AH20" s="503"/>
    </row>
    <row r="21" spans="1:58" ht="18" customHeight="1">
      <c r="A21" s="484"/>
      <c r="B21" s="484"/>
      <c r="C21" s="477" t="s">
        <v>874</v>
      </c>
      <c r="E21" s="464"/>
      <c r="F21" s="502">
        <v>28</v>
      </c>
      <c r="G21" s="466"/>
      <c r="H21" s="502">
        <v>44</v>
      </c>
      <c r="I21" s="466"/>
      <c r="J21" s="502">
        <v>75</v>
      </c>
      <c r="K21" s="502" t="s">
        <v>22</v>
      </c>
      <c r="L21" s="502">
        <v>99</v>
      </c>
      <c r="M21" s="502" t="s">
        <v>22</v>
      </c>
      <c r="N21" s="502">
        <v>115</v>
      </c>
      <c r="O21" s="502"/>
      <c r="P21" s="502">
        <v>188</v>
      </c>
      <c r="Q21" s="502" t="s">
        <v>22</v>
      </c>
      <c r="R21" s="502">
        <v>198</v>
      </c>
      <c r="S21" s="502" t="s">
        <v>22</v>
      </c>
      <c r="T21" s="502">
        <v>227</v>
      </c>
      <c r="U21" s="502"/>
      <c r="V21" s="502">
        <v>306</v>
      </c>
      <c r="W21" s="502" t="s">
        <v>22</v>
      </c>
      <c r="X21" s="502">
        <v>321</v>
      </c>
      <c r="Y21" s="502" t="s">
        <v>22</v>
      </c>
      <c r="Z21" s="502">
        <v>344</v>
      </c>
      <c r="AA21" s="466"/>
      <c r="AB21" s="502">
        <v>599</v>
      </c>
      <c r="AC21" s="466"/>
      <c r="AD21" s="502">
        <f>ROUND(SUM(F21:AB21),0)</f>
        <v>2544</v>
      </c>
      <c r="AE21" s="466"/>
      <c r="AF21" s="503"/>
      <c r="AG21" s="503"/>
      <c r="AH21" s="503"/>
    </row>
    <row r="22" spans="1:58" s="485" customFormat="1" ht="18" customHeight="1">
      <c r="A22" s="479"/>
      <c r="B22" s="479"/>
      <c r="C22" s="485" t="s">
        <v>875</v>
      </c>
      <c r="E22" s="504"/>
      <c r="F22" s="505">
        <f>ROUND(SUM(F20:F21),0)</f>
        <v>171469</v>
      </c>
      <c r="G22" s="506"/>
      <c r="H22" s="505">
        <f>ROUND(SUM(H20:H21),0)</f>
        <v>133863</v>
      </c>
      <c r="I22" s="506"/>
      <c r="J22" s="505">
        <f>ROUND(SUM(J20:J21),0)</f>
        <v>134330</v>
      </c>
      <c r="K22" s="506"/>
      <c r="L22" s="505">
        <f>ROUND(SUM(L20:L21),0)</f>
        <v>117664</v>
      </c>
      <c r="M22" s="506"/>
      <c r="N22" s="505">
        <f>ROUND(SUM(N20:N21),0)</f>
        <v>145452</v>
      </c>
      <c r="O22" s="506"/>
      <c r="P22" s="505">
        <f>ROUND(SUM(P20:P21),0)</f>
        <v>114512</v>
      </c>
      <c r="Q22" s="506"/>
      <c r="R22" s="505">
        <f>ROUND(SUM(R20:R21),0)</f>
        <v>151074</v>
      </c>
      <c r="S22" s="506"/>
      <c r="T22" s="505">
        <f>ROUND(SUM(T20:T21),0)</f>
        <v>128885</v>
      </c>
      <c r="U22" s="506"/>
      <c r="V22" s="505">
        <f>ROUND(SUM(V20:V21),0)</f>
        <v>125081</v>
      </c>
      <c r="W22" s="506"/>
      <c r="X22" s="505">
        <f>ROUND(SUM(X20:X21),0)</f>
        <v>187920</v>
      </c>
      <c r="Y22" s="506"/>
      <c r="Z22" s="505">
        <f>ROUND(SUM(Z20:Z21),0)</f>
        <v>177308</v>
      </c>
      <c r="AB22" s="505">
        <f>ROUND(SUM(AB20:AB21),0)</f>
        <v>181539</v>
      </c>
      <c r="AD22" s="507">
        <f>AD20+AD21</f>
        <v>1769097</v>
      </c>
      <c r="AE22" s="508"/>
      <c r="AF22" s="500"/>
      <c r="AG22" s="500"/>
      <c r="AH22" s="500"/>
    </row>
    <row r="23" spans="1:58" ht="16.350000000000001" customHeight="1">
      <c r="A23" s="484"/>
      <c r="B23" s="484"/>
      <c r="E23" s="490"/>
      <c r="F23" s="509"/>
      <c r="G23" s="490"/>
      <c r="H23" s="509"/>
      <c r="I23" s="510"/>
      <c r="J23" s="511"/>
      <c r="K23" s="510"/>
      <c r="L23" s="511"/>
      <c r="M23" s="510"/>
      <c r="N23" s="509"/>
      <c r="O23" s="510"/>
      <c r="P23" s="509"/>
      <c r="Q23" s="490"/>
      <c r="R23" s="509"/>
      <c r="S23" s="490"/>
      <c r="T23" s="509"/>
      <c r="V23" s="509"/>
      <c r="X23" s="509"/>
      <c r="Z23" s="509"/>
      <c r="AB23" s="509"/>
      <c r="AD23" s="509"/>
      <c r="AF23" s="503"/>
      <c r="AG23" s="503"/>
      <c r="AH23" s="503"/>
    </row>
    <row r="24" spans="1:58" ht="18" customHeight="1">
      <c r="A24" s="484"/>
      <c r="B24" s="484"/>
      <c r="C24" s="477" t="s">
        <v>1091</v>
      </c>
      <c r="E24" s="490"/>
      <c r="F24" s="502">
        <v>168914</v>
      </c>
      <c r="H24" s="502">
        <v>171486</v>
      </c>
      <c r="I24" s="502"/>
      <c r="J24" s="502">
        <v>133894</v>
      </c>
      <c r="K24" s="502"/>
      <c r="L24" s="502">
        <v>134354</v>
      </c>
      <c r="M24" s="502"/>
      <c r="N24" s="502">
        <v>117680</v>
      </c>
      <c r="O24" s="502"/>
      <c r="P24" s="502">
        <v>145525</v>
      </c>
      <c r="R24" s="502">
        <v>114522</v>
      </c>
      <c r="T24" s="502">
        <v>151103</v>
      </c>
      <c r="U24" s="513"/>
      <c r="V24" s="502">
        <v>221012</v>
      </c>
      <c r="X24" s="502">
        <v>32733</v>
      </c>
      <c r="Z24" s="502">
        <v>188258</v>
      </c>
      <c r="AB24" s="502">
        <v>177563</v>
      </c>
      <c r="AD24" s="514">
        <f>ROUND(SUM(F24:AB24),0)</f>
        <v>1757044</v>
      </c>
      <c r="AE24" s="515"/>
      <c r="AF24" s="516"/>
      <c r="AG24" s="516"/>
      <c r="AH24" s="516"/>
      <c r="AI24" s="515"/>
      <c r="AJ24" s="515"/>
      <c r="AK24" s="515"/>
      <c r="AL24" s="515"/>
      <c r="AM24" s="515"/>
      <c r="AN24" s="515"/>
      <c r="AO24" s="515"/>
      <c r="AP24" s="515"/>
      <c r="AQ24" s="515"/>
      <c r="AR24" s="515"/>
      <c r="AS24" s="515"/>
      <c r="AT24" s="515"/>
      <c r="AU24" s="515"/>
      <c r="AV24" s="515"/>
      <c r="AW24" s="515"/>
      <c r="AX24" s="515"/>
      <c r="AY24" s="515"/>
      <c r="AZ24" s="515"/>
      <c r="BA24" s="515"/>
    </row>
    <row r="25" spans="1:58" s="485" customFormat="1" ht="18" customHeight="1">
      <c r="A25" s="479"/>
      <c r="B25" s="479"/>
      <c r="C25" s="485" t="s">
        <v>880</v>
      </c>
      <c r="E25" s="517"/>
      <c r="F25" s="507">
        <f>ROUND(SUM(F24:F24),0)</f>
        <v>168914</v>
      </c>
      <c r="G25" s="517"/>
      <c r="H25" s="507">
        <f>ROUND(SUM(H24:H24),0)</f>
        <v>171486</v>
      </c>
      <c r="I25" s="517"/>
      <c r="J25" s="507">
        <f>ROUND(SUM(J24:J24),0)</f>
        <v>133894</v>
      </c>
      <c r="K25" s="517"/>
      <c r="L25" s="507">
        <f>ROUND(SUM(L24:L24),0)</f>
        <v>134354</v>
      </c>
      <c r="M25" s="517"/>
      <c r="N25" s="507">
        <f>ROUND(SUM(N24:N24),0)</f>
        <v>117680</v>
      </c>
      <c r="O25" s="517"/>
      <c r="P25" s="507">
        <f>ROUND(SUM(P24:P24),0)</f>
        <v>145525</v>
      </c>
      <c r="Q25" s="517"/>
      <c r="R25" s="505">
        <f>ROUND(SUM(R24:R24),0)</f>
        <v>114522</v>
      </c>
      <c r="S25" s="518"/>
      <c r="T25" s="505">
        <f>ROUND(SUM(T24:T24),0)</f>
        <v>151103</v>
      </c>
      <c r="U25" s="517"/>
      <c r="V25" s="507">
        <f>ROUND(SUM(V24:V24),0)</f>
        <v>221012</v>
      </c>
      <c r="W25" s="517"/>
      <c r="X25" s="507">
        <f>ROUND(SUM(X24:X24),0)</f>
        <v>32733</v>
      </c>
      <c r="Y25" s="517"/>
      <c r="Z25" s="507">
        <f>ROUND(SUM(Z24:Z24),0)</f>
        <v>188258</v>
      </c>
      <c r="AA25" s="517"/>
      <c r="AB25" s="507">
        <f>ROUND(SUM(AB24:AB24),0)</f>
        <v>177563</v>
      </c>
      <c r="AC25" s="517"/>
      <c r="AD25" s="507">
        <f>ROUND(SUM(AD24:AD24),0)</f>
        <v>1757044</v>
      </c>
      <c r="AE25" s="508"/>
      <c r="AF25" s="519"/>
      <c r="AG25" s="519"/>
      <c r="AH25" s="519"/>
      <c r="AI25" s="508"/>
      <c r="AJ25" s="508"/>
      <c r="AK25" s="508"/>
      <c r="AL25" s="508"/>
      <c r="AM25" s="508"/>
      <c r="AN25" s="508"/>
      <c r="AO25" s="508"/>
      <c r="AP25" s="508"/>
      <c r="AQ25" s="508"/>
      <c r="AR25" s="508"/>
      <c r="AS25" s="508"/>
      <c r="AT25" s="508"/>
      <c r="AU25" s="508"/>
      <c r="AV25" s="508"/>
      <c r="AW25" s="508"/>
      <c r="AX25" s="508"/>
      <c r="AY25" s="508"/>
      <c r="AZ25" s="508"/>
      <c r="BA25" s="508"/>
    </row>
    <row r="26" spans="1:58" ht="16.5" customHeight="1">
      <c r="B26" s="484"/>
      <c r="F26" s="509"/>
      <c r="G26" s="466"/>
      <c r="H26" s="509"/>
      <c r="I26" s="466"/>
      <c r="J26" s="509"/>
      <c r="K26" s="466"/>
      <c r="L26" s="509"/>
      <c r="M26" s="466"/>
      <c r="N26" s="509"/>
      <c r="O26" s="466"/>
      <c r="P26" s="509"/>
      <c r="Q26" s="466"/>
      <c r="R26" s="509"/>
      <c r="S26" s="466"/>
      <c r="T26" s="509"/>
      <c r="U26" s="466"/>
      <c r="V26" s="509"/>
      <c r="W26" s="466"/>
      <c r="X26" s="509"/>
      <c r="Y26" s="466"/>
      <c r="Z26" s="509"/>
      <c r="AA26" s="466"/>
      <c r="AB26" s="509" t="s">
        <v>22</v>
      </c>
      <c r="AC26" s="466"/>
      <c r="AD26" s="509"/>
      <c r="AE26" s="520"/>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row>
    <row r="27" spans="1:58" s="485" customFormat="1" ht="18" customHeight="1" thickBot="1">
      <c r="A27" s="479"/>
      <c r="B27" s="479"/>
      <c r="C27" s="485" t="s">
        <v>881</v>
      </c>
      <c r="D27" s="521"/>
      <c r="E27" s="497"/>
      <c r="F27" s="522">
        <f>ROUND(SUM(F18)+SUM(F22)-SUM(F25),0)</f>
        <v>171442</v>
      </c>
      <c r="G27" s="499"/>
      <c r="H27" s="522">
        <f>ROUND(SUM(H18)+SUM(H22)-SUM(H25),0)</f>
        <v>133819</v>
      </c>
      <c r="I27" s="499"/>
      <c r="J27" s="522">
        <f>ROUND(SUM(J18)+SUM(J22)-SUM(J25),0)</f>
        <v>134255</v>
      </c>
      <c r="K27" s="523"/>
      <c r="L27" s="522">
        <f>ROUND(SUM(L18)+SUM(L22)-SUM(L25),0)</f>
        <v>117565</v>
      </c>
      <c r="M27" s="523"/>
      <c r="N27" s="522">
        <f>N18+N22-N25</f>
        <v>145337</v>
      </c>
      <c r="O27" s="523"/>
      <c r="P27" s="522">
        <f>ROUND(SUM(P18)+SUM(P22)-SUM(P25),0)</f>
        <v>114324</v>
      </c>
      <c r="Q27" s="523"/>
      <c r="R27" s="522">
        <f>ROUND(SUM(R18)+SUM(R22)-SUM(R25),0)</f>
        <v>150876</v>
      </c>
      <c r="S27" s="523"/>
      <c r="T27" s="522">
        <f>ROUND(SUM(T18)+SUM(T22)-SUM(T25),0)</f>
        <v>128658</v>
      </c>
      <c r="U27" s="523"/>
      <c r="V27" s="522">
        <f>ROUND(SUM(V18)+SUM(V22)-SUM(V25),0)</f>
        <v>32727</v>
      </c>
      <c r="W27" s="523"/>
      <c r="X27" s="522">
        <f>ROUND(SUM(X18)+SUM(X22)-SUM(X25),0)</f>
        <v>187914</v>
      </c>
      <c r="Y27" s="523"/>
      <c r="Z27" s="522">
        <f>ROUND(SUM(Z18)+SUM(Z22)-SUM(Z25),0)</f>
        <v>176964</v>
      </c>
      <c r="AA27" s="523"/>
      <c r="AB27" s="522">
        <f>ROUND(SUM(AB18+AB22-AB25),0)</f>
        <v>180940</v>
      </c>
      <c r="AC27" s="523"/>
      <c r="AD27" s="522">
        <f>ROUND(SUM(AD18+AD22-AD25),0)</f>
        <v>180940</v>
      </c>
    </row>
    <row r="28" spans="1:58" s="485" customFormat="1" ht="14.1" customHeight="1" thickTop="1">
      <c r="A28" s="479"/>
      <c r="B28" s="479"/>
      <c r="D28" s="521"/>
      <c r="E28" s="497"/>
      <c r="F28" s="524"/>
      <c r="G28" s="499"/>
      <c r="H28" s="524"/>
      <c r="I28" s="499"/>
      <c r="J28" s="524"/>
      <c r="K28" s="523"/>
      <c r="L28" s="524"/>
      <c r="M28" s="523"/>
      <c r="N28" s="524"/>
      <c r="O28" s="523"/>
      <c r="P28" s="524"/>
      <c r="Q28" s="523"/>
      <c r="R28" s="524"/>
      <c r="S28" s="523"/>
      <c r="T28" s="524"/>
      <c r="U28" s="523"/>
      <c r="V28" s="524"/>
      <c r="W28" s="523"/>
      <c r="X28" s="524"/>
      <c r="Y28" s="523"/>
      <c r="Z28" s="524"/>
      <c r="AA28" s="523"/>
      <c r="AB28" s="524"/>
      <c r="AC28" s="523"/>
      <c r="AD28" s="524"/>
    </row>
    <row r="29" spans="1:58" ht="16.350000000000001" customHeight="1">
      <c r="AE29" s="482"/>
    </row>
    <row r="30" spans="1:58" ht="18" customHeight="1">
      <c r="A30" s="484"/>
      <c r="B30" s="484"/>
      <c r="C30" s="488" t="s">
        <v>1234</v>
      </c>
      <c r="D30" s="489"/>
      <c r="E30" s="490"/>
      <c r="G30" s="490"/>
      <c r="H30" s="491"/>
      <c r="I30" s="490"/>
      <c r="J30" s="491"/>
      <c r="K30" s="490"/>
      <c r="L30" s="491"/>
      <c r="M30" s="490"/>
      <c r="O30" s="490"/>
      <c r="Q30" s="490"/>
      <c r="R30" s="491"/>
      <c r="S30" s="491"/>
      <c r="T30" s="491"/>
      <c r="U30" s="491"/>
      <c r="V30" s="491"/>
      <c r="W30" s="491"/>
      <c r="Y30" s="491"/>
      <c r="Z30" s="491"/>
      <c r="AA30" s="491"/>
      <c r="AD30" s="491"/>
      <c r="AE30" s="478"/>
    </row>
    <row r="31" spans="1:58" ht="18" customHeight="1">
      <c r="C31" s="492"/>
      <c r="F31" s="493">
        <v>2021</v>
      </c>
      <c r="G31" s="485"/>
      <c r="X31" s="493">
        <v>2022</v>
      </c>
      <c r="AD31" s="494" t="s">
        <v>858</v>
      </c>
    </row>
    <row r="32" spans="1:58" ht="18" customHeight="1">
      <c r="F32" s="495" t="s">
        <v>859</v>
      </c>
      <c r="H32" s="495" t="s">
        <v>860</v>
      </c>
      <c r="J32" s="495" t="s">
        <v>861</v>
      </c>
      <c r="L32" s="495" t="s">
        <v>862</v>
      </c>
      <c r="N32" s="495" t="s">
        <v>863</v>
      </c>
      <c r="P32" s="495" t="s">
        <v>864</v>
      </c>
      <c r="R32" s="495" t="s">
        <v>865</v>
      </c>
      <c r="T32" s="495" t="s">
        <v>866</v>
      </c>
      <c r="V32" s="495" t="s">
        <v>1068</v>
      </c>
      <c r="X32" s="495" t="s">
        <v>868</v>
      </c>
      <c r="Z32" s="495" t="s">
        <v>869</v>
      </c>
      <c r="AB32" s="495" t="s">
        <v>870</v>
      </c>
      <c r="AC32" s="494"/>
      <c r="AD32" s="495" t="s">
        <v>871</v>
      </c>
    </row>
    <row r="33" spans="3:30" ht="18" customHeight="1">
      <c r="C33" s="496" t="s">
        <v>872</v>
      </c>
      <c r="D33" s="485"/>
      <c r="E33" s="497"/>
      <c r="F33" s="498">
        <v>156620</v>
      </c>
      <c r="G33" s="494"/>
      <c r="H33" s="498">
        <f>F42</f>
        <v>148267</v>
      </c>
      <c r="I33" s="497"/>
      <c r="J33" s="498">
        <f>SUM(H42)</f>
        <v>140602</v>
      </c>
      <c r="K33" s="497"/>
      <c r="L33" s="498">
        <f>J42</f>
        <v>129359</v>
      </c>
      <c r="M33" s="497"/>
      <c r="N33" s="498">
        <f>SUM(L42)</f>
        <v>113661</v>
      </c>
      <c r="O33" s="497"/>
      <c r="P33" s="498">
        <f>SUM(N42)</f>
        <v>126452</v>
      </c>
      <c r="Q33" s="497"/>
      <c r="R33" s="498">
        <f>SUM(P42)</f>
        <v>130781</v>
      </c>
      <c r="S33" s="497"/>
      <c r="T33" s="498">
        <f>SUM(R42)</f>
        <v>122171</v>
      </c>
      <c r="U33" s="497"/>
      <c r="V33" s="498">
        <f>SUM(T42)</f>
        <v>112517</v>
      </c>
      <c r="W33" s="497"/>
      <c r="X33" s="498">
        <f>SUM(V42)</f>
        <v>41666</v>
      </c>
      <c r="Y33" s="497"/>
      <c r="Z33" s="498">
        <f>SUM(X42)</f>
        <v>216363</v>
      </c>
      <c r="AA33" s="497"/>
      <c r="AB33" s="498">
        <f>SUM(Z42)</f>
        <v>180335</v>
      </c>
      <c r="AC33" s="499"/>
      <c r="AD33" s="498">
        <f>+F33</f>
        <v>156620</v>
      </c>
    </row>
    <row r="34" spans="3:30" ht="18" customHeight="1">
      <c r="F34" s="501"/>
      <c r="H34" s="501"/>
      <c r="J34" s="501"/>
      <c r="L34" s="501"/>
      <c r="N34" s="501"/>
      <c r="P34" s="501"/>
      <c r="R34" s="501"/>
      <c r="T34" s="501"/>
      <c r="V34" s="501"/>
      <c r="X34" s="501"/>
      <c r="Z34" s="501"/>
      <c r="AB34" s="501"/>
      <c r="AC34" s="494"/>
      <c r="AD34" s="501"/>
    </row>
    <row r="35" spans="3:30" ht="18" customHeight="1">
      <c r="C35" s="477" t="s">
        <v>1090</v>
      </c>
      <c r="E35" s="464"/>
      <c r="F35" s="502">
        <v>148267</v>
      </c>
      <c r="G35" s="466"/>
      <c r="H35" s="502">
        <v>140602</v>
      </c>
      <c r="I35" s="466"/>
      <c r="J35" s="502">
        <v>129359</v>
      </c>
      <c r="K35" s="502"/>
      <c r="L35" s="502">
        <v>113661</v>
      </c>
      <c r="M35" s="502"/>
      <c r="N35" s="502">
        <v>126452</v>
      </c>
      <c r="O35" s="502"/>
      <c r="P35" s="502">
        <v>130782</v>
      </c>
      <c r="Q35" s="502"/>
      <c r="R35" s="502">
        <v>122171</v>
      </c>
      <c r="S35" s="502"/>
      <c r="T35" s="502">
        <v>112517</v>
      </c>
      <c r="U35" s="502"/>
      <c r="V35" s="502">
        <v>152841</v>
      </c>
      <c r="W35" s="502"/>
      <c r="X35" s="502">
        <v>216363</v>
      </c>
      <c r="Y35" s="502"/>
      <c r="Z35" s="502">
        <v>180335</v>
      </c>
      <c r="AA35" s="502"/>
      <c r="AB35" s="502">
        <v>168886</v>
      </c>
      <c r="AC35" s="466"/>
      <c r="AD35" s="502">
        <f>ROUND(SUM(F35:AB35),0)</f>
        <v>1742236</v>
      </c>
    </row>
    <row r="36" spans="3:30" ht="18" customHeight="1">
      <c r="C36" s="477" t="s">
        <v>874</v>
      </c>
      <c r="E36" s="464"/>
      <c r="F36" s="502">
        <v>12</v>
      </c>
      <c r="G36" s="466"/>
      <c r="H36" s="502">
        <v>9</v>
      </c>
      <c r="I36" s="466"/>
      <c r="J36" s="502">
        <v>5</v>
      </c>
      <c r="K36" s="502" t="s">
        <v>22</v>
      </c>
      <c r="L36" s="502">
        <v>4</v>
      </c>
      <c r="M36" s="502" t="s">
        <v>22</v>
      </c>
      <c r="N36" s="502">
        <v>3</v>
      </c>
      <c r="O36" s="502"/>
      <c r="P36" s="502">
        <v>4</v>
      </c>
      <c r="Q36" s="502" t="s">
        <v>22</v>
      </c>
      <c r="R36" s="502">
        <v>5</v>
      </c>
      <c r="S36" s="502" t="s">
        <v>22</v>
      </c>
      <c r="T36" s="502">
        <v>4</v>
      </c>
      <c r="U36" s="502"/>
      <c r="V36" s="502">
        <v>5</v>
      </c>
      <c r="W36" s="502" t="s">
        <v>22</v>
      </c>
      <c r="X36" s="502">
        <v>6</v>
      </c>
      <c r="Y36" s="502" t="s">
        <v>22</v>
      </c>
      <c r="Z36" s="502">
        <v>9</v>
      </c>
      <c r="AA36" s="466"/>
      <c r="AB36" s="502">
        <v>16</v>
      </c>
      <c r="AC36" s="466"/>
      <c r="AD36" s="502">
        <f>ROUND(SUM(F36:AB36),0)</f>
        <v>82</v>
      </c>
    </row>
    <row r="37" spans="3:30" ht="18" customHeight="1">
      <c r="C37" s="485" t="s">
        <v>875</v>
      </c>
      <c r="D37" s="485"/>
      <c r="E37" s="504"/>
      <c r="F37" s="505">
        <f>ROUND(SUM(F35:F36),0)</f>
        <v>148279</v>
      </c>
      <c r="G37" s="506"/>
      <c r="H37" s="505">
        <f>ROUND(SUM(H35:H36),0)</f>
        <v>140611</v>
      </c>
      <c r="I37" s="506"/>
      <c r="J37" s="505">
        <f>ROUND(SUM(J35:J36),0)</f>
        <v>129364</v>
      </c>
      <c r="K37" s="506"/>
      <c r="L37" s="505">
        <f>ROUND(SUM(L35:L36),0)</f>
        <v>113665</v>
      </c>
      <c r="M37" s="506"/>
      <c r="N37" s="505">
        <f>ROUND(SUM(N35:N36),0)</f>
        <v>126455</v>
      </c>
      <c r="O37" s="506"/>
      <c r="P37" s="505">
        <f>ROUND(SUM(P35:P36),0)</f>
        <v>130786</v>
      </c>
      <c r="Q37" s="506"/>
      <c r="R37" s="505">
        <f>ROUND(SUM(R35:R36),0)</f>
        <v>122176</v>
      </c>
      <c r="S37" s="506"/>
      <c r="T37" s="505">
        <f>ROUND(SUM(T35:T36),0)</f>
        <v>112521</v>
      </c>
      <c r="U37" s="506"/>
      <c r="V37" s="505">
        <f>ROUND(SUM(V35:V36),0)</f>
        <v>152846</v>
      </c>
      <c r="W37" s="506"/>
      <c r="X37" s="505">
        <f>ROUND(SUM(X35:X36),0)</f>
        <v>216369</v>
      </c>
      <c r="Y37" s="506"/>
      <c r="Z37" s="505">
        <f>ROUND(SUM(Z35:Z36),0)</f>
        <v>180344</v>
      </c>
      <c r="AA37" s="485"/>
      <c r="AB37" s="505">
        <f>ROUND(SUM(AB35:AB36),0)</f>
        <v>168902</v>
      </c>
      <c r="AC37" s="485"/>
      <c r="AD37" s="507">
        <f>AD35+AD36</f>
        <v>1742318</v>
      </c>
    </row>
    <row r="38" spans="3:30" ht="18" customHeight="1">
      <c r="E38" s="490"/>
      <c r="F38" s="509"/>
      <c r="G38" s="490"/>
      <c r="H38" s="509"/>
      <c r="I38" s="510"/>
      <c r="J38" s="511"/>
      <c r="K38" s="510"/>
      <c r="L38" s="511"/>
      <c r="M38" s="510"/>
      <c r="N38" s="509"/>
      <c r="O38" s="510"/>
      <c r="P38" s="509"/>
      <c r="Q38" s="490"/>
      <c r="R38" s="509"/>
      <c r="S38" s="490"/>
      <c r="T38" s="509"/>
      <c r="V38" s="509"/>
      <c r="X38" s="509"/>
      <c r="Z38" s="509"/>
      <c r="AB38" s="509"/>
      <c r="AD38" s="509"/>
    </row>
    <row r="39" spans="3:30" ht="18" customHeight="1">
      <c r="C39" s="477" t="s">
        <v>1091</v>
      </c>
      <c r="E39" s="490"/>
      <c r="F39" s="502">
        <v>156632</v>
      </c>
      <c r="H39" s="502">
        <v>148276</v>
      </c>
      <c r="I39" s="502"/>
      <c r="J39" s="502">
        <v>140607</v>
      </c>
      <c r="K39" s="502"/>
      <c r="L39" s="502">
        <v>129363</v>
      </c>
      <c r="M39" s="502"/>
      <c r="N39" s="502">
        <v>113664</v>
      </c>
      <c r="O39" s="502"/>
      <c r="P39" s="502">
        <v>126457</v>
      </c>
      <c r="R39" s="502">
        <v>130786</v>
      </c>
      <c r="T39" s="502">
        <v>122175</v>
      </c>
      <c r="U39" s="513"/>
      <c r="V39" s="502">
        <v>223697</v>
      </c>
      <c r="X39" s="502">
        <v>41672</v>
      </c>
      <c r="Z39" s="502">
        <v>216372</v>
      </c>
      <c r="AB39" s="502">
        <v>180350</v>
      </c>
      <c r="AD39" s="514">
        <f>ROUND(SUM(F39:AB39),0)</f>
        <v>1730051</v>
      </c>
    </row>
    <row r="40" spans="3:30" ht="18" customHeight="1">
      <c r="C40" s="485" t="s">
        <v>880</v>
      </c>
      <c r="D40" s="485"/>
      <c r="E40" s="517"/>
      <c r="F40" s="507">
        <f>ROUND(SUM(F39:F39),0)</f>
        <v>156632</v>
      </c>
      <c r="G40" s="517"/>
      <c r="H40" s="507">
        <f>ROUND(SUM(H39:H39),0)</f>
        <v>148276</v>
      </c>
      <c r="I40" s="517"/>
      <c r="J40" s="507">
        <f>ROUND(SUM(J39:J39),0)</f>
        <v>140607</v>
      </c>
      <c r="K40" s="517"/>
      <c r="L40" s="507">
        <f>ROUND(SUM(L39:L39),0)</f>
        <v>129363</v>
      </c>
      <c r="M40" s="517"/>
      <c r="N40" s="507">
        <f>ROUND(SUM(N39:N39),0)</f>
        <v>113664</v>
      </c>
      <c r="O40" s="517"/>
      <c r="P40" s="507">
        <f>ROUND(SUM(P39:P39),0)</f>
        <v>126457</v>
      </c>
      <c r="Q40" s="517"/>
      <c r="R40" s="505">
        <f>ROUND(SUM(R39:R39),0)</f>
        <v>130786</v>
      </c>
      <c r="S40" s="518"/>
      <c r="T40" s="505">
        <f>ROUND(SUM(T39:T39),0)</f>
        <v>122175</v>
      </c>
      <c r="U40" s="517"/>
      <c r="V40" s="507">
        <f>ROUND(SUM(V39:V39),0)</f>
        <v>223697</v>
      </c>
      <c r="W40" s="517"/>
      <c r="X40" s="507">
        <f>ROUND(SUM(X39:X39),0)</f>
        <v>41672</v>
      </c>
      <c r="Y40" s="517"/>
      <c r="Z40" s="507">
        <f>ROUND(SUM(Z39:Z39),0)</f>
        <v>216372</v>
      </c>
      <c r="AA40" s="517"/>
      <c r="AB40" s="507">
        <f>ROUND(SUM(AB39:AB39),0)</f>
        <v>180350</v>
      </c>
      <c r="AC40" s="517"/>
      <c r="AD40" s="507">
        <f>ROUND(SUM(AD39:AD39),0)</f>
        <v>1730051</v>
      </c>
    </row>
    <row r="41" spans="3:30" ht="18" customHeight="1">
      <c r="F41" s="509"/>
      <c r="G41" s="466"/>
      <c r="H41" s="509"/>
      <c r="I41" s="466"/>
      <c r="J41" s="509"/>
      <c r="K41" s="466"/>
      <c r="L41" s="509"/>
      <c r="M41" s="466"/>
      <c r="N41" s="509"/>
      <c r="O41" s="466"/>
      <c r="P41" s="509"/>
      <c r="Q41" s="466"/>
      <c r="R41" s="509"/>
      <c r="S41" s="466"/>
      <c r="T41" s="509"/>
      <c r="U41" s="466"/>
      <c r="V41" s="509"/>
      <c r="W41" s="466"/>
      <c r="X41" s="509"/>
      <c r="Y41" s="466"/>
      <c r="Z41" s="509"/>
      <c r="AA41" s="466"/>
      <c r="AB41" s="509" t="s">
        <v>22</v>
      </c>
      <c r="AC41" s="466"/>
      <c r="AD41" s="509"/>
    </row>
    <row r="42" spans="3:30" ht="18" customHeight="1" thickBot="1">
      <c r="C42" s="485" t="s">
        <v>881</v>
      </c>
      <c r="D42" s="521"/>
      <c r="E42" s="497"/>
      <c r="F42" s="522">
        <f>ROUND(SUM(F33)+SUM(F37)-SUM(F40),0)</f>
        <v>148267</v>
      </c>
      <c r="G42" s="499"/>
      <c r="H42" s="522">
        <f>ROUND(SUM(H33)+SUM(H37)-SUM(H40),0)</f>
        <v>140602</v>
      </c>
      <c r="I42" s="499"/>
      <c r="J42" s="522">
        <f>ROUND(SUM(J33)+SUM(J37)-SUM(J40),0)</f>
        <v>129359</v>
      </c>
      <c r="K42" s="523"/>
      <c r="L42" s="522">
        <f>ROUND(SUM(L33)+SUM(L37)-SUM(L40),0)</f>
        <v>113661</v>
      </c>
      <c r="M42" s="523"/>
      <c r="N42" s="522">
        <f>N33+N37-N40</f>
        <v>126452</v>
      </c>
      <c r="O42" s="523"/>
      <c r="P42" s="522">
        <f>ROUND(SUM(P33)+SUM(P37)-SUM(P40),0)</f>
        <v>130781</v>
      </c>
      <c r="Q42" s="523"/>
      <c r="R42" s="522">
        <f>ROUND(SUM(R33)+SUM(R37)-SUM(R40),0)</f>
        <v>122171</v>
      </c>
      <c r="S42" s="523"/>
      <c r="T42" s="522">
        <f>ROUND(SUM(T33)+SUM(T37)-SUM(T40),0)</f>
        <v>112517</v>
      </c>
      <c r="U42" s="523"/>
      <c r="V42" s="522">
        <f>ROUND(SUM(V33)+SUM(V37)-SUM(V40),0)</f>
        <v>41666</v>
      </c>
      <c r="W42" s="523"/>
      <c r="X42" s="522">
        <f>ROUND(SUM(X33)+SUM(X37)-SUM(X40),0)</f>
        <v>216363</v>
      </c>
      <c r="Y42" s="523"/>
      <c r="Z42" s="522">
        <f>ROUND(SUM(Z33)+SUM(Z37)-SUM(Z40),0)</f>
        <v>180335</v>
      </c>
      <c r="AA42" s="523"/>
      <c r="AB42" s="522">
        <f>ROUND(SUM(AB33+AB37-AB40),0)</f>
        <v>168887</v>
      </c>
      <c r="AC42" s="523"/>
      <c r="AD42" s="522">
        <f>ROUND(SUM(AD33+AD37-AD40),0)</f>
        <v>168887</v>
      </c>
    </row>
    <row r="43" spans="3:30" ht="13.5" thickTop="1"/>
  </sheetData>
  <mergeCells count="1">
    <mergeCell ref="C8:AD10"/>
  </mergeCells>
  <pageMargins left="0.5" right="0.5" top="0.75" bottom="0.5" header="0" footer="0.25"/>
  <pageSetup scale="58" orientation="landscape" r:id="rId1"/>
  <headerFooter scaleWithDoc="0">
    <oddFooter>&amp;R&amp;8 28</oddFooter>
  </headerFooter>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F45"/>
  <sheetViews>
    <sheetView showGridLines="0" zoomScale="80" zoomScaleNormal="80" workbookViewId="0"/>
  </sheetViews>
  <sheetFormatPr defaultColWidth="9.88671875" defaultRowHeight="12.75"/>
  <cols>
    <col min="1" max="1" width="2.44140625" style="477" customWidth="1"/>
    <col min="2" max="2" width="1.5546875" style="477" customWidth="1"/>
    <col min="3" max="3" width="17" style="477" customWidth="1"/>
    <col min="4" max="4" width="1.88671875" style="477" customWidth="1"/>
    <col min="5" max="5" width="2.109375" style="477" customWidth="1"/>
    <col min="6" max="6" width="9.109375" style="477" customWidth="1"/>
    <col min="7" max="7" width="1.88671875" style="477" customWidth="1"/>
    <col min="8" max="8" width="8.88671875" style="477" customWidth="1"/>
    <col min="9" max="9" width="2" style="477" customWidth="1"/>
    <col min="10" max="10" width="9.88671875" style="477" customWidth="1"/>
    <col min="11" max="11" width="1.88671875" style="477" customWidth="1"/>
    <col min="12" max="12" width="10.109375" style="477" customWidth="1"/>
    <col min="13" max="13" width="1.88671875" style="477" customWidth="1"/>
    <col min="14" max="14" width="10.109375" style="477" customWidth="1"/>
    <col min="15" max="15" width="1.88671875" style="477" customWidth="1"/>
    <col min="16" max="16" width="10.109375" style="477" customWidth="1"/>
    <col min="17" max="17" width="1.88671875" style="477" customWidth="1"/>
    <col min="18" max="18" width="11.5546875" style="477" bestFit="1" customWidth="1"/>
    <col min="19" max="19" width="1.88671875" style="477" customWidth="1"/>
    <col min="20" max="20" width="9.109375" style="477" customWidth="1"/>
    <col min="21" max="21" width="1.88671875" style="477" customWidth="1"/>
    <col min="22" max="22" width="12" style="477" customWidth="1"/>
    <col min="23" max="23" width="1.88671875" style="477" customWidth="1"/>
    <col min="24" max="24" width="10" style="477" customWidth="1"/>
    <col min="25" max="25" width="1.88671875" style="477" customWidth="1"/>
    <col min="26" max="26" width="9.88671875" style="477" customWidth="1"/>
    <col min="27" max="27" width="1.88671875" style="477" customWidth="1"/>
    <col min="28" max="28" width="10.88671875" style="477" customWidth="1"/>
    <col min="29" max="29" width="1.88671875" style="477" customWidth="1"/>
    <col min="30" max="30" width="11.5546875" style="477" customWidth="1"/>
    <col min="31" max="31" width="2.88671875" style="477" customWidth="1"/>
    <col min="32" max="16384" width="9.88671875" style="477"/>
  </cols>
  <sheetData>
    <row r="1" spans="1:31" ht="15">
      <c r="A1" s="369" t="s">
        <v>775</v>
      </c>
    </row>
    <row r="3" spans="1:31" ht="20.25">
      <c r="A3" s="568" t="s">
        <v>1317</v>
      </c>
      <c r="B3" s="476"/>
      <c r="N3" s="478"/>
      <c r="Q3" s="479"/>
      <c r="R3" s="480"/>
      <c r="S3" s="481"/>
      <c r="T3" s="481"/>
      <c r="U3" s="481"/>
      <c r="V3" s="481"/>
      <c r="W3" s="481"/>
      <c r="X3" s="481"/>
      <c r="Y3" s="481"/>
      <c r="Z3" s="478"/>
      <c r="AA3" s="478"/>
      <c r="AE3" s="482"/>
    </row>
    <row r="4" spans="1:31" ht="16.5" customHeight="1">
      <c r="A4" s="483"/>
      <c r="B4" s="484"/>
      <c r="N4" s="478"/>
      <c r="Q4" s="479"/>
      <c r="R4" s="480"/>
      <c r="S4" s="481"/>
      <c r="T4" s="481"/>
      <c r="U4" s="481"/>
      <c r="V4" s="481"/>
      <c r="W4" s="481"/>
      <c r="X4" s="481"/>
      <c r="Y4" s="481"/>
      <c r="Z4" s="478"/>
      <c r="AA4" s="478"/>
      <c r="AE4" s="482"/>
    </row>
    <row r="5" spans="1:31" ht="13.35" customHeight="1">
      <c r="N5" s="478"/>
      <c r="O5" s="478"/>
      <c r="P5" s="478"/>
      <c r="Q5" s="478"/>
      <c r="R5" s="478"/>
      <c r="S5" s="478"/>
      <c r="T5" s="478"/>
      <c r="U5" s="478"/>
      <c r="V5" s="478"/>
      <c r="W5" s="478"/>
      <c r="X5" s="478"/>
      <c r="Y5" s="478"/>
      <c r="Z5" s="478"/>
      <c r="AA5" s="478"/>
      <c r="AB5" s="485"/>
      <c r="AC5" s="485"/>
      <c r="AE5" s="482"/>
    </row>
    <row r="6" spans="1:31" ht="16.350000000000001" customHeight="1">
      <c r="B6" s="486" t="s">
        <v>1347</v>
      </c>
      <c r="C6" s="484"/>
      <c r="D6" s="481"/>
      <c r="E6" s="481"/>
      <c r="F6" s="481"/>
      <c r="G6" s="481"/>
      <c r="H6" s="481"/>
      <c r="I6" s="481"/>
      <c r="J6" s="481"/>
      <c r="K6" s="481"/>
      <c r="L6" s="478"/>
      <c r="M6" s="478"/>
      <c r="N6" s="478"/>
      <c r="O6" s="478"/>
      <c r="P6" s="478"/>
      <c r="Q6" s="478"/>
      <c r="R6" s="478"/>
      <c r="S6" s="478"/>
      <c r="T6" s="478"/>
      <c r="U6" s="478"/>
      <c r="V6" s="478"/>
      <c r="W6" s="478"/>
      <c r="X6" s="478"/>
      <c r="Y6" s="478"/>
      <c r="Z6" s="478"/>
      <c r="AA6" s="478"/>
      <c r="AB6" s="485"/>
      <c r="AC6" s="485"/>
      <c r="AE6" s="482"/>
    </row>
    <row r="7" spans="1:31" ht="5.0999999999999996" customHeigh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85"/>
      <c r="AC7" s="485"/>
      <c r="AE7" s="482"/>
    </row>
    <row r="8" spans="1:31" ht="16.350000000000001" customHeight="1">
      <c r="A8" s="484"/>
      <c r="B8" s="484"/>
      <c r="C8" s="934" t="s">
        <v>1199</v>
      </c>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482"/>
    </row>
    <row r="9" spans="1:31" ht="16.350000000000001" customHeight="1">
      <c r="A9" s="484"/>
      <c r="B9" s="48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482"/>
    </row>
    <row r="10" spans="1:31" ht="36" customHeight="1">
      <c r="A10" s="484"/>
      <c r="B10" s="48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482"/>
    </row>
    <row r="11" spans="1:31" ht="7.35" customHeight="1">
      <c r="A11" s="484"/>
      <c r="B11" s="484"/>
      <c r="C11" s="484"/>
      <c r="D11" s="484"/>
      <c r="E11" s="484"/>
      <c r="F11" s="484"/>
      <c r="G11" s="484"/>
      <c r="H11" s="484"/>
      <c r="I11" s="484"/>
      <c r="J11" s="484"/>
      <c r="AE11" s="482"/>
    </row>
    <row r="12" spans="1:31" ht="7.35" customHeight="1">
      <c r="A12" s="484"/>
      <c r="B12" s="484"/>
      <c r="C12" s="484"/>
      <c r="D12" s="484"/>
      <c r="E12" s="484"/>
      <c r="F12" s="484"/>
      <c r="G12" s="484"/>
      <c r="H12" s="484"/>
      <c r="I12" s="484"/>
      <c r="J12" s="484"/>
      <c r="AE12" s="482"/>
    </row>
    <row r="13" spans="1:31" ht="16.350000000000001" customHeight="1">
      <c r="A13" s="484"/>
      <c r="B13" s="484"/>
      <c r="C13" s="487" t="s">
        <v>1324</v>
      </c>
      <c r="D13" s="484"/>
      <c r="E13" s="484"/>
      <c r="F13" s="484"/>
      <c r="G13" s="484"/>
      <c r="H13" s="484"/>
      <c r="I13" s="484"/>
      <c r="J13" s="484"/>
      <c r="AE13" s="482"/>
    </row>
    <row r="14" spans="1:31" ht="16.350000000000001" customHeight="1">
      <c r="V14" s="509"/>
      <c r="AE14" s="482"/>
    </row>
    <row r="15" spans="1:31" ht="18" customHeight="1">
      <c r="A15" s="484"/>
      <c r="B15" s="484"/>
      <c r="C15" s="488" t="s">
        <v>1318</v>
      </c>
      <c r="D15" s="489"/>
      <c r="E15" s="490"/>
      <c r="G15" s="490"/>
      <c r="H15" s="491"/>
      <c r="I15" s="490"/>
      <c r="J15" s="491"/>
      <c r="K15" s="490"/>
      <c r="L15" s="491"/>
      <c r="M15" s="490"/>
      <c r="O15" s="490"/>
      <c r="Q15" s="490"/>
      <c r="R15" s="491"/>
      <c r="S15" s="491"/>
      <c r="T15" s="491"/>
      <c r="U15" s="491"/>
      <c r="V15" s="491"/>
      <c r="W15" s="491"/>
      <c r="Y15" s="491"/>
      <c r="Z15" s="491"/>
      <c r="AA15" s="491"/>
      <c r="AD15" s="491"/>
      <c r="AE15" s="478"/>
    </row>
    <row r="16" spans="1:31" ht="18" customHeight="1">
      <c r="A16" s="484"/>
      <c r="B16" s="484"/>
      <c r="C16" s="492"/>
      <c r="F16" s="493">
        <v>2022</v>
      </c>
      <c r="G16" s="485"/>
      <c r="X16" s="493">
        <v>2023</v>
      </c>
      <c r="AD16" s="494" t="s">
        <v>858</v>
      </c>
      <c r="AE16" s="478"/>
    </row>
    <row r="17" spans="1:58" ht="14.1" customHeight="1">
      <c r="A17" s="484"/>
      <c r="B17" s="484"/>
      <c r="F17" s="495" t="s">
        <v>859</v>
      </c>
      <c r="H17" s="495" t="s">
        <v>860</v>
      </c>
      <c r="J17" s="495" t="s">
        <v>861</v>
      </c>
      <c r="L17" s="495" t="s">
        <v>862</v>
      </c>
      <c r="N17" s="495" t="s">
        <v>863</v>
      </c>
      <c r="P17" s="495" t="s">
        <v>864</v>
      </c>
      <c r="R17" s="495" t="s">
        <v>865</v>
      </c>
      <c r="T17" s="495" t="s">
        <v>866</v>
      </c>
      <c r="V17" s="495" t="s">
        <v>1068</v>
      </c>
      <c r="X17" s="495" t="s">
        <v>868</v>
      </c>
      <c r="Z17" s="495" t="s">
        <v>869</v>
      </c>
      <c r="AB17" s="495" t="s">
        <v>870</v>
      </c>
      <c r="AC17" s="494"/>
      <c r="AD17" s="495" t="s">
        <v>871</v>
      </c>
      <c r="AE17" s="478"/>
    </row>
    <row r="18" spans="1:58" s="485" customFormat="1" ht="18" customHeight="1">
      <c r="A18" s="479"/>
      <c r="B18" s="479"/>
      <c r="C18" s="496" t="s">
        <v>872</v>
      </c>
      <c r="E18" s="497"/>
      <c r="F18" s="498">
        <v>24584</v>
      </c>
      <c r="G18" s="494"/>
      <c r="H18" s="498">
        <f>F28</f>
        <v>28777</v>
      </c>
      <c r="I18" s="497"/>
      <c r="J18" s="498">
        <f>SUM(H28)</f>
        <v>29933</v>
      </c>
      <c r="K18" s="497"/>
      <c r="L18" s="498">
        <f>J28</f>
        <v>30191</v>
      </c>
      <c r="M18" s="497"/>
      <c r="N18" s="498">
        <f>SUM(L28)</f>
        <v>29334</v>
      </c>
      <c r="O18" s="497"/>
      <c r="P18" s="498">
        <f>SUM(N28)</f>
        <v>27961</v>
      </c>
      <c r="Q18" s="497"/>
      <c r="R18" s="498">
        <f>SUM(P28)</f>
        <v>28414</v>
      </c>
      <c r="S18" s="497"/>
      <c r="T18" s="498">
        <f>SUM(R28)</f>
        <v>30508</v>
      </c>
      <c r="U18" s="497"/>
      <c r="V18" s="498">
        <f>SUM(T28)</f>
        <v>32176</v>
      </c>
      <c r="W18" s="497"/>
      <c r="X18" s="498">
        <f>SUM(V28)</f>
        <v>29610</v>
      </c>
      <c r="Y18" s="497"/>
      <c r="Z18" s="498">
        <f>SUM(X28)</f>
        <v>29670</v>
      </c>
      <c r="AA18" s="497"/>
      <c r="AB18" s="498">
        <f>SUM(Z28)</f>
        <v>27686</v>
      </c>
      <c r="AC18" s="499"/>
      <c r="AD18" s="498">
        <f>+F18</f>
        <v>24584</v>
      </c>
      <c r="AE18" s="494" t="s">
        <v>22</v>
      </c>
      <c r="AF18" s="500"/>
      <c r="AG18" s="500"/>
      <c r="AH18" s="500"/>
    </row>
    <row r="19" spans="1:58" ht="14.1" customHeight="1">
      <c r="A19" s="484"/>
      <c r="B19" s="484"/>
      <c r="F19" s="501"/>
      <c r="H19" s="501"/>
      <c r="J19" s="501"/>
      <c r="L19" s="501"/>
      <c r="N19" s="501"/>
      <c r="P19" s="501"/>
      <c r="R19" s="501"/>
      <c r="T19" s="501"/>
      <c r="V19" s="501"/>
      <c r="X19" s="501"/>
      <c r="Z19" s="501"/>
      <c r="AB19" s="501"/>
      <c r="AC19" s="494"/>
      <c r="AD19" s="501"/>
      <c r="AE19" s="478"/>
    </row>
    <row r="20" spans="1:58" ht="18" customHeight="1">
      <c r="A20" s="484"/>
      <c r="B20" s="484"/>
      <c r="C20" s="477" t="s">
        <v>1098</v>
      </c>
      <c r="E20" s="464"/>
      <c r="F20" s="502">
        <v>30343</v>
      </c>
      <c r="G20" s="466"/>
      <c r="H20" s="502">
        <v>29997</v>
      </c>
      <c r="I20" s="466"/>
      <c r="J20" s="502">
        <v>30294</v>
      </c>
      <c r="K20" s="502">
        <v>0</v>
      </c>
      <c r="L20" s="502">
        <v>29467</v>
      </c>
      <c r="M20" s="502">
        <v>0</v>
      </c>
      <c r="N20" s="502">
        <v>28280</v>
      </c>
      <c r="O20" s="502"/>
      <c r="P20" s="502">
        <v>27335</v>
      </c>
      <c r="Q20" s="502">
        <v>0</v>
      </c>
      <c r="R20" s="502">
        <v>29449</v>
      </c>
      <c r="S20" s="502">
        <v>0</v>
      </c>
      <c r="T20" s="502">
        <v>32225</v>
      </c>
      <c r="U20" s="502"/>
      <c r="V20" s="502">
        <v>29644</v>
      </c>
      <c r="W20" s="502">
        <v>0</v>
      </c>
      <c r="X20" s="502">
        <v>29694</v>
      </c>
      <c r="Y20" s="502">
        <v>0</v>
      </c>
      <c r="Z20" s="502">
        <v>27721</v>
      </c>
      <c r="AA20" s="466"/>
      <c r="AB20" s="502">
        <v>27068</v>
      </c>
      <c r="AC20" s="466"/>
      <c r="AD20" s="502">
        <f>ROUND(SUM(F20:AB20),0)</f>
        <v>351517</v>
      </c>
      <c r="AE20" s="466"/>
      <c r="AF20" s="503"/>
      <c r="AG20" s="503"/>
      <c r="AH20" s="503"/>
    </row>
    <row r="21" spans="1:58" ht="18" customHeight="1">
      <c r="A21" s="484"/>
      <c r="B21" s="484"/>
      <c r="C21" s="477" t="s">
        <v>874</v>
      </c>
      <c r="E21" s="464"/>
      <c r="F21" s="502">
        <v>3</v>
      </c>
      <c r="G21" s="466"/>
      <c r="H21" s="502">
        <v>8</v>
      </c>
      <c r="I21" s="466"/>
      <c r="J21" s="502">
        <v>15</v>
      </c>
      <c r="K21" s="502" t="s">
        <v>22</v>
      </c>
      <c r="L21" s="502">
        <v>24</v>
      </c>
      <c r="M21" s="502" t="s">
        <v>22</v>
      </c>
      <c r="N21" s="502">
        <v>33</v>
      </c>
      <c r="O21" s="502"/>
      <c r="P21" s="502">
        <v>40</v>
      </c>
      <c r="Q21" s="502" t="s">
        <v>22</v>
      </c>
      <c r="R21" s="502">
        <v>52</v>
      </c>
      <c r="S21" s="502" t="s">
        <v>22</v>
      </c>
      <c r="T21" s="502">
        <v>66</v>
      </c>
      <c r="U21" s="502"/>
      <c r="V21" s="502">
        <v>80</v>
      </c>
      <c r="W21" s="502" t="s">
        <v>22</v>
      </c>
      <c r="X21" s="502">
        <v>99</v>
      </c>
      <c r="Y21" s="502" t="s">
        <v>22</v>
      </c>
      <c r="Z21" s="502">
        <v>105</v>
      </c>
      <c r="AA21" s="466"/>
      <c r="AB21" s="502">
        <v>80</v>
      </c>
      <c r="AC21" s="466"/>
      <c r="AD21" s="502">
        <f>ROUND(SUM(F21:AB21),0)</f>
        <v>605</v>
      </c>
      <c r="AE21" s="466"/>
      <c r="AF21" s="503"/>
      <c r="AG21" s="503"/>
      <c r="AH21" s="503"/>
    </row>
    <row r="22" spans="1:58" s="485" customFormat="1" ht="18" customHeight="1">
      <c r="A22" s="479"/>
      <c r="B22" s="479"/>
      <c r="C22" s="485" t="s">
        <v>875</v>
      </c>
      <c r="E22" s="504"/>
      <c r="F22" s="505">
        <f>ROUND(SUM(F20:F21),0)</f>
        <v>30346</v>
      </c>
      <c r="G22" s="506"/>
      <c r="H22" s="505">
        <f>ROUND(SUM(H20:H21),0)</f>
        <v>30005</v>
      </c>
      <c r="I22" s="506"/>
      <c r="J22" s="505">
        <f>ROUND(SUM(J20:J21),0)</f>
        <v>30309</v>
      </c>
      <c r="K22" s="506"/>
      <c r="L22" s="505">
        <f>ROUND(SUM(L20:L21),0)</f>
        <v>29491</v>
      </c>
      <c r="M22" s="506"/>
      <c r="N22" s="505">
        <f>ROUND(SUM(N20:N21),0)</f>
        <v>28313</v>
      </c>
      <c r="O22" s="506"/>
      <c r="P22" s="505">
        <f>ROUND(SUM(P20:P21),0)</f>
        <v>27375</v>
      </c>
      <c r="Q22" s="506"/>
      <c r="R22" s="505">
        <f>ROUND(SUM(R20:R21),0)</f>
        <v>29501</v>
      </c>
      <c r="S22" s="506"/>
      <c r="T22" s="505">
        <f>ROUND(SUM(T20:T21),0)</f>
        <v>32291</v>
      </c>
      <c r="U22" s="506"/>
      <c r="V22" s="505">
        <f>ROUND(SUM(V20:V21),0)</f>
        <v>29724</v>
      </c>
      <c r="W22" s="506"/>
      <c r="X22" s="505">
        <f>ROUND(SUM(X20:X21),0)</f>
        <v>29793</v>
      </c>
      <c r="Y22" s="506"/>
      <c r="Z22" s="505">
        <f>ROUND(SUM(Z20:Z21),0)</f>
        <v>27826</v>
      </c>
      <c r="AB22" s="505">
        <f>ROUND(SUM(AB20:AB21),0)</f>
        <v>27148</v>
      </c>
      <c r="AD22" s="507">
        <f>AD20+AD21</f>
        <v>352122</v>
      </c>
      <c r="AE22" s="508"/>
      <c r="AF22" s="500"/>
      <c r="AG22" s="500"/>
      <c r="AH22" s="500"/>
    </row>
    <row r="23" spans="1:58" ht="16.350000000000001" customHeight="1">
      <c r="A23" s="484"/>
      <c r="B23" s="484"/>
      <c r="E23" s="490"/>
      <c r="F23" s="509"/>
      <c r="G23" s="490"/>
      <c r="H23" s="509"/>
      <c r="I23" s="510"/>
      <c r="J23" s="511"/>
      <c r="K23" s="510"/>
      <c r="L23" s="511"/>
      <c r="M23" s="510"/>
      <c r="N23" s="509"/>
      <c r="O23" s="510"/>
      <c r="P23" s="509"/>
      <c r="Q23" s="490"/>
      <c r="R23" s="509"/>
      <c r="S23" s="490"/>
      <c r="T23" s="509"/>
      <c r="V23" s="509"/>
      <c r="X23" s="509"/>
      <c r="Z23" s="509"/>
      <c r="AB23" s="509"/>
      <c r="AD23" s="509"/>
      <c r="AF23" s="503"/>
      <c r="AG23" s="503"/>
      <c r="AH23" s="503"/>
    </row>
    <row r="24" spans="1:58" ht="16.350000000000001" customHeight="1">
      <c r="A24" s="484"/>
      <c r="B24" s="484"/>
      <c r="C24" s="477" t="s">
        <v>1134</v>
      </c>
      <c r="E24" s="490"/>
      <c r="F24" s="509">
        <v>0</v>
      </c>
      <c r="G24" s="490"/>
      <c r="H24" s="509">
        <v>0</v>
      </c>
      <c r="I24" s="510"/>
      <c r="J24" s="509">
        <v>0</v>
      </c>
      <c r="K24" s="490"/>
      <c r="L24" s="509">
        <v>0</v>
      </c>
      <c r="M24" s="510"/>
      <c r="N24" s="509">
        <v>0</v>
      </c>
      <c r="O24" s="490"/>
      <c r="P24" s="509">
        <v>0</v>
      </c>
      <c r="Q24" s="490"/>
      <c r="R24" s="509">
        <v>0</v>
      </c>
      <c r="S24" s="490"/>
      <c r="T24" s="509">
        <v>1092</v>
      </c>
      <c r="V24" s="509">
        <v>0</v>
      </c>
      <c r="W24" s="490"/>
      <c r="X24" s="509">
        <v>0</v>
      </c>
      <c r="Z24" s="509">
        <v>0</v>
      </c>
      <c r="AA24" s="490"/>
      <c r="AB24" s="502">
        <v>0</v>
      </c>
      <c r="AD24" s="514">
        <f>ROUND(SUM(F24:AB24),0)</f>
        <v>1092</v>
      </c>
      <c r="AF24" s="503"/>
      <c r="AG24" s="503"/>
      <c r="AH24" s="503"/>
    </row>
    <row r="25" spans="1:58" ht="18" customHeight="1">
      <c r="A25" s="484"/>
      <c r="B25" s="484"/>
      <c r="C25" s="477" t="s">
        <v>1091</v>
      </c>
      <c r="E25" s="490"/>
      <c r="F25" s="502">
        <v>26153</v>
      </c>
      <c r="H25" s="502">
        <v>28849</v>
      </c>
      <c r="J25" s="502">
        <v>30051</v>
      </c>
      <c r="L25" s="502">
        <v>30348</v>
      </c>
      <c r="N25" s="502">
        <v>29686</v>
      </c>
      <c r="P25" s="502">
        <v>26922</v>
      </c>
      <c r="R25" s="502">
        <v>27407</v>
      </c>
      <c r="T25" s="502">
        <v>29531</v>
      </c>
      <c r="U25" s="513"/>
      <c r="V25" s="502">
        <v>32290</v>
      </c>
      <c r="X25" s="502">
        <v>29733</v>
      </c>
      <c r="Z25" s="502">
        <v>29810</v>
      </c>
      <c r="AB25" s="502">
        <v>27793</v>
      </c>
      <c r="AD25" s="514">
        <f>ROUND(SUM(F25:AB25),0)</f>
        <v>348573</v>
      </c>
      <c r="AE25" s="515"/>
      <c r="AF25" s="516"/>
      <c r="AG25" s="516"/>
      <c r="AH25" s="516"/>
      <c r="AI25" s="515"/>
      <c r="AJ25" s="515"/>
      <c r="AK25" s="515"/>
      <c r="AL25" s="515"/>
      <c r="AM25" s="515"/>
      <c r="AN25" s="515"/>
      <c r="AO25" s="515"/>
      <c r="AP25" s="515"/>
      <c r="AQ25" s="515"/>
      <c r="AR25" s="515"/>
      <c r="AS25" s="515"/>
      <c r="AT25" s="515"/>
      <c r="AU25" s="515"/>
      <c r="AV25" s="515"/>
      <c r="AW25" s="515"/>
      <c r="AX25" s="515"/>
      <c r="AY25" s="515"/>
      <c r="AZ25" s="515"/>
      <c r="BA25" s="515"/>
    </row>
    <row r="26" spans="1:58" s="485" customFormat="1" ht="18" customHeight="1">
      <c r="A26" s="479"/>
      <c r="B26" s="479"/>
      <c r="C26" s="485" t="s">
        <v>880</v>
      </c>
      <c r="E26" s="517"/>
      <c r="F26" s="507">
        <f>SUM(F24:F25)</f>
        <v>26153</v>
      </c>
      <c r="G26" s="517"/>
      <c r="H26" s="507">
        <f>SUM(H24:H25)</f>
        <v>28849</v>
      </c>
      <c r="I26" s="517"/>
      <c r="J26" s="507">
        <f>SUM(J24:J25)</f>
        <v>30051</v>
      </c>
      <c r="K26" s="517"/>
      <c r="L26" s="507">
        <f>SUM(L24:L25)</f>
        <v>30348</v>
      </c>
      <c r="M26" s="517"/>
      <c r="N26" s="507">
        <f>SUM(N24:N25)</f>
        <v>29686</v>
      </c>
      <c r="O26" s="517"/>
      <c r="P26" s="507">
        <f>SUM(P24:P25)</f>
        <v>26922</v>
      </c>
      <c r="Q26" s="517"/>
      <c r="R26" s="507">
        <f>SUM(R24:R25)</f>
        <v>27407</v>
      </c>
      <c r="S26" s="518"/>
      <c r="T26" s="507">
        <f>SUM(T24:T25)</f>
        <v>30623</v>
      </c>
      <c r="U26" s="517"/>
      <c r="V26" s="507">
        <f t="shared" ref="V26:AB26" si="0">SUM(V24:V25)</f>
        <v>32290</v>
      </c>
      <c r="W26" s="507">
        <f t="shared" si="0"/>
        <v>0</v>
      </c>
      <c r="X26" s="507">
        <f t="shared" si="0"/>
        <v>29733</v>
      </c>
      <c r="Y26" s="507">
        <f t="shared" si="0"/>
        <v>0</v>
      </c>
      <c r="Z26" s="507">
        <f t="shared" si="0"/>
        <v>29810</v>
      </c>
      <c r="AA26" s="507">
        <f t="shared" si="0"/>
        <v>0</v>
      </c>
      <c r="AB26" s="507">
        <f t="shared" si="0"/>
        <v>27793</v>
      </c>
      <c r="AC26" s="517"/>
      <c r="AD26" s="507">
        <f>SUM(AD24:AD25)</f>
        <v>349665</v>
      </c>
      <c r="AE26" s="508"/>
      <c r="AF26" s="519"/>
      <c r="AG26" s="519"/>
      <c r="AH26" s="519"/>
      <c r="AI26" s="508"/>
      <c r="AJ26" s="508"/>
      <c r="AK26" s="508"/>
      <c r="AL26" s="508"/>
      <c r="AM26" s="508"/>
      <c r="AN26" s="508"/>
      <c r="AO26" s="508"/>
      <c r="AP26" s="508"/>
      <c r="AQ26" s="508"/>
      <c r="AR26" s="508"/>
      <c r="AS26" s="508"/>
      <c r="AT26" s="508"/>
      <c r="AU26" s="508"/>
      <c r="AV26" s="508"/>
      <c r="AW26" s="508"/>
      <c r="AX26" s="508"/>
      <c r="AY26" s="508"/>
      <c r="AZ26" s="508"/>
      <c r="BA26" s="508"/>
    </row>
    <row r="27" spans="1:58" ht="12" customHeight="1">
      <c r="B27" s="484"/>
      <c r="F27" s="509"/>
      <c r="G27" s="466"/>
      <c r="H27" s="509"/>
      <c r="I27" s="466"/>
      <c r="J27" s="509"/>
      <c r="K27" s="466"/>
      <c r="L27" s="509"/>
      <c r="M27" s="466"/>
      <c r="N27" s="509"/>
      <c r="O27" s="466"/>
      <c r="P27" s="509"/>
      <c r="Q27" s="466"/>
      <c r="R27" s="509"/>
      <c r="S27" s="466"/>
      <c r="T27" s="509"/>
      <c r="U27" s="466"/>
      <c r="V27" s="509"/>
      <c r="W27" s="466"/>
      <c r="X27" s="509"/>
      <c r="Y27" s="466"/>
      <c r="Z27" s="509"/>
      <c r="AA27" s="466"/>
      <c r="AB27" s="509" t="s">
        <v>22</v>
      </c>
      <c r="AC27" s="466"/>
      <c r="AD27" s="509"/>
      <c r="AE27" s="520"/>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row>
    <row r="28" spans="1:58" s="485" customFormat="1" ht="14.1" customHeight="1" thickBot="1">
      <c r="A28" s="479"/>
      <c r="B28" s="479"/>
      <c r="C28" s="485" t="s">
        <v>881</v>
      </c>
      <c r="D28" s="521"/>
      <c r="E28" s="497"/>
      <c r="F28" s="522">
        <f>ROUND(SUM(F18)+SUM(F22)-SUM(F26),0)</f>
        <v>28777</v>
      </c>
      <c r="G28" s="499"/>
      <c r="H28" s="522">
        <f>ROUND(SUM(H18)+SUM(H22)-SUM(H26),0)</f>
        <v>29933</v>
      </c>
      <c r="I28" s="499"/>
      <c r="J28" s="522">
        <f>ROUND(SUM(J18)+SUM(J22)-SUM(J26),0)</f>
        <v>30191</v>
      </c>
      <c r="K28" s="523"/>
      <c r="L28" s="522">
        <f>ROUND(SUM(L18)+SUM(L22)-SUM(L26),0)</f>
        <v>29334</v>
      </c>
      <c r="M28" s="523"/>
      <c r="N28" s="522">
        <f>N18+N22-N26</f>
        <v>27961</v>
      </c>
      <c r="O28" s="523"/>
      <c r="P28" s="522">
        <f>ROUND(SUM(P18)+SUM(P22)-SUM(P26),0)</f>
        <v>28414</v>
      </c>
      <c r="Q28" s="523"/>
      <c r="R28" s="522">
        <f>ROUND(SUM(R18)+SUM(R22)-SUM(R26),0)</f>
        <v>30508</v>
      </c>
      <c r="S28" s="523"/>
      <c r="T28" s="522">
        <f>ROUND(SUM(T18)+SUM(T22)-SUM(T26),0)</f>
        <v>32176</v>
      </c>
      <c r="U28" s="523"/>
      <c r="V28" s="522">
        <f>ROUND(SUM(V18)+SUM(V22)-SUM(V26),0)</f>
        <v>29610</v>
      </c>
      <c r="W28" s="523"/>
      <c r="X28" s="522">
        <f>ROUND(SUM(X18)+SUM(X22)-SUM(X26),0)</f>
        <v>29670</v>
      </c>
      <c r="Y28" s="523"/>
      <c r="Z28" s="522">
        <f>ROUND(SUM(Z18)+SUM(Z22)-SUM(Z26),0)</f>
        <v>27686</v>
      </c>
      <c r="AA28" s="523"/>
      <c r="AB28" s="522">
        <f>ROUND(SUM(AB18+AB22-AB26),0)</f>
        <v>27041</v>
      </c>
      <c r="AC28" s="523"/>
      <c r="AD28" s="522">
        <f>ROUND(SUM(AD18+AD22-AD26),0)</f>
        <v>27041</v>
      </c>
    </row>
    <row r="29" spans="1:58" s="485" customFormat="1" ht="14.1" customHeight="1" thickTop="1">
      <c r="A29" s="479"/>
      <c r="B29" s="479"/>
      <c r="D29" s="521"/>
      <c r="E29" s="497"/>
      <c r="F29" s="524"/>
      <c r="G29" s="499"/>
      <c r="H29" s="524"/>
      <c r="I29" s="499"/>
      <c r="J29" s="524"/>
      <c r="K29" s="523"/>
      <c r="L29" s="524"/>
      <c r="M29" s="523"/>
      <c r="N29" s="524"/>
      <c r="O29" s="523"/>
      <c r="P29" s="524"/>
      <c r="Q29" s="523"/>
      <c r="R29" s="524"/>
      <c r="S29" s="523"/>
      <c r="T29" s="524"/>
      <c r="U29" s="523"/>
      <c r="V29" s="524"/>
      <c r="W29" s="523"/>
      <c r="X29" s="524"/>
      <c r="Y29" s="523"/>
      <c r="Z29" s="524"/>
      <c r="AA29" s="523"/>
      <c r="AB29" s="524"/>
      <c r="AC29" s="523"/>
      <c r="AD29" s="524"/>
    </row>
    <row r="30" spans="1:58" ht="16.350000000000001" customHeight="1">
      <c r="AE30" s="482"/>
    </row>
    <row r="31" spans="1:58" ht="18" customHeight="1">
      <c r="A31" s="484"/>
      <c r="B31" s="484"/>
      <c r="C31" s="488" t="s">
        <v>1234</v>
      </c>
      <c r="D31" s="489"/>
      <c r="E31" s="490"/>
      <c r="G31" s="490"/>
      <c r="H31" s="491"/>
      <c r="I31" s="490"/>
      <c r="J31" s="491"/>
      <c r="K31" s="490"/>
      <c r="L31" s="491"/>
      <c r="M31" s="490"/>
      <c r="O31" s="490"/>
      <c r="Q31" s="490"/>
      <c r="R31" s="491"/>
      <c r="S31" s="491"/>
      <c r="T31" s="491"/>
      <c r="U31" s="491"/>
      <c r="V31" s="491"/>
      <c r="W31" s="491"/>
      <c r="Y31" s="491"/>
      <c r="Z31" s="491"/>
      <c r="AA31" s="491"/>
      <c r="AD31" s="491"/>
      <c r="AE31" s="478"/>
    </row>
    <row r="32" spans="1:58">
      <c r="C32" s="492"/>
      <c r="F32" s="493">
        <v>2021</v>
      </c>
      <c r="G32" s="485"/>
      <c r="X32" s="493">
        <v>2022</v>
      </c>
      <c r="AD32" s="494" t="s">
        <v>858</v>
      </c>
    </row>
    <row r="33" spans="3:30">
      <c r="F33" s="495" t="s">
        <v>859</v>
      </c>
      <c r="H33" s="495" t="s">
        <v>860</v>
      </c>
      <c r="J33" s="495" t="s">
        <v>861</v>
      </c>
      <c r="L33" s="495" t="s">
        <v>862</v>
      </c>
      <c r="N33" s="495" t="s">
        <v>863</v>
      </c>
      <c r="P33" s="495" t="s">
        <v>864</v>
      </c>
      <c r="R33" s="495" t="s">
        <v>865</v>
      </c>
      <c r="T33" s="495" t="s">
        <v>866</v>
      </c>
      <c r="V33" s="495" t="s">
        <v>1068</v>
      </c>
      <c r="X33" s="495" t="s">
        <v>868</v>
      </c>
      <c r="Z33" s="495" t="s">
        <v>869</v>
      </c>
      <c r="AB33" s="495" t="s">
        <v>870</v>
      </c>
      <c r="AC33" s="494"/>
      <c r="AD33" s="495" t="s">
        <v>871</v>
      </c>
    </row>
    <row r="34" spans="3:30" ht="18.75" customHeight="1">
      <c r="C34" s="496" t="s">
        <v>872</v>
      </c>
      <c r="D34" s="485"/>
      <c r="E34" s="497"/>
      <c r="F34" s="498">
        <v>14277</v>
      </c>
      <c r="G34" s="494"/>
      <c r="H34" s="498">
        <f>F44</f>
        <v>32596</v>
      </c>
      <c r="I34" s="497"/>
      <c r="J34" s="498">
        <f>SUM(H44)</f>
        <v>37043</v>
      </c>
      <c r="K34" s="497"/>
      <c r="L34" s="498">
        <f>J44</f>
        <v>21682</v>
      </c>
      <c r="M34" s="497"/>
      <c r="N34" s="498">
        <f>SUM(L44)</f>
        <v>22648</v>
      </c>
      <c r="O34" s="497"/>
      <c r="P34" s="498">
        <f>SUM(N44)</f>
        <v>23205</v>
      </c>
      <c r="Q34" s="497"/>
      <c r="R34" s="498">
        <f>SUM(P44)</f>
        <v>22492</v>
      </c>
      <c r="S34" s="497"/>
      <c r="T34" s="498">
        <f>SUM(R44)</f>
        <v>24242</v>
      </c>
      <c r="U34" s="497"/>
      <c r="V34" s="498">
        <f>SUM(T44)</f>
        <v>28900</v>
      </c>
      <c r="W34" s="497"/>
      <c r="X34" s="498">
        <f>SUM(V44)</f>
        <v>27375</v>
      </c>
      <c r="Y34" s="497"/>
      <c r="Z34" s="498">
        <f>SUM(X44)</f>
        <v>26522</v>
      </c>
      <c r="AA34" s="497"/>
      <c r="AB34" s="498">
        <f>SUM(Z44)</f>
        <v>23876</v>
      </c>
      <c r="AC34" s="499"/>
      <c r="AD34" s="498">
        <f>F34</f>
        <v>14277</v>
      </c>
    </row>
    <row r="35" spans="3:30">
      <c r="F35" s="501"/>
      <c r="H35" s="501"/>
      <c r="J35" s="501"/>
      <c r="L35" s="501"/>
      <c r="N35" s="501"/>
      <c r="P35" s="501"/>
      <c r="R35" s="501"/>
      <c r="T35" s="501"/>
      <c r="V35" s="501"/>
      <c r="X35" s="501"/>
      <c r="Z35" s="501"/>
      <c r="AB35" s="501"/>
      <c r="AC35" s="494"/>
      <c r="AD35" s="501"/>
    </row>
    <row r="36" spans="3:30" ht="18" customHeight="1">
      <c r="C36" s="477" t="s">
        <v>1098</v>
      </c>
      <c r="E36" s="464"/>
      <c r="F36" s="502">
        <v>17695</v>
      </c>
      <c r="G36" s="466"/>
      <c r="H36" s="502">
        <v>19310</v>
      </c>
      <c r="I36" s="466"/>
      <c r="J36" s="502">
        <v>21784</v>
      </c>
      <c r="K36" s="502">
        <v>0</v>
      </c>
      <c r="L36" s="502">
        <v>22653</v>
      </c>
      <c r="M36" s="502">
        <v>0</v>
      </c>
      <c r="N36" s="502">
        <v>23222</v>
      </c>
      <c r="O36" s="502"/>
      <c r="P36" s="502">
        <v>22586</v>
      </c>
      <c r="Q36" s="502">
        <v>0</v>
      </c>
      <c r="R36" s="502">
        <v>24254</v>
      </c>
      <c r="S36" s="502">
        <v>0</v>
      </c>
      <c r="T36" s="502">
        <v>28977</v>
      </c>
      <c r="U36" s="502"/>
      <c r="V36" s="502">
        <v>27406</v>
      </c>
      <c r="W36" s="502">
        <v>0</v>
      </c>
      <c r="X36" s="502">
        <v>25945</v>
      </c>
      <c r="Y36" s="502">
        <v>0</v>
      </c>
      <c r="Z36" s="502">
        <v>23288</v>
      </c>
      <c r="AA36" s="466"/>
      <c r="AB36" s="502">
        <v>26228</v>
      </c>
      <c r="AC36" s="466"/>
      <c r="AD36" s="502">
        <f>ROUND(SUM(F36:AB36),0)</f>
        <v>283348</v>
      </c>
    </row>
    <row r="37" spans="3:30" ht="18" customHeight="1">
      <c r="C37" s="477" t="s">
        <v>874</v>
      </c>
      <c r="E37" s="464"/>
      <c r="F37" s="502">
        <v>1</v>
      </c>
      <c r="G37" s="466"/>
      <c r="H37" s="502">
        <v>1</v>
      </c>
      <c r="I37" s="466"/>
      <c r="J37" s="502">
        <v>1</v>
      </c>
      <c r="K37" s="502" t="s">
        <v>22</v>
      </c>
      <c r="L37" s="502">
        <v>1</v>
      </c>
      <c r="M37" s="502" t="s">
        <v>22</v>
      </c>
      <c r="N37" s="502">
        <v>1</v>
      </c>
      <c r="O37" s="502"/>
      <c r="P37" s="502">
        <v>1</v>
      </c>
      <c r="Q37" s="502" t="s">
        <v>22</v>
      </c>
      <c r="R37" s="502">
        <v>1</v>
      </c>
      <c r="S37" s="502" t="s">
        <v>22</v>
      </c>
      <c r="T37" s="502">
        <v>1</v>
      </c>
      <c r="U37" s="502"/>
      <c r="V37" s="502">
        <v>1</v>
      </c>
      <c r="W37" s="502" t="s">
        <v>22</v>
      </c>
      <c r="X37" s="502">
        <v>2</v>
      </c>
      <c r="Y37" s="502" t="s">
        <v>22</v>
      </c>
      <c r="Z37" s="502">
        <v>2</v>
      </c>
      <c r="AA37" s="466"/>
      <c r="AB37" s="502">
        <v>2</v>
      </c>
      <c r="AC37" s="466"/>
      <c r="AD37" s="502">
        <f>ROUND(SUM(F37:AB37),0)</f>
        <v>15</v>
      </c>
    </row>
    <row r="38" spans="3:30" ht="18" customHeight="1">
      <c r="C38" s="485" t="s">
        <v>875</v>
      </c>
      <c r="D38" s="485"/>
      <c r="E38" s="504"/>
      <c r="F38" s="505">
        <f>ROUND(SUM(F36:F37),0)</f>
        <v>17696</v>
      </c>
      <c r="G38" s="506"/>
      <c r="H38" s="505">
        <f>ROUND(SUM(H36:H37),0)</f>
        <v>19311</v>
      </c>
      <c r="I38" s="506"/>
      <c r="J38" s="505">
        <f>ROUND(SUM(J36:J37),0)</f>
        <v>21785</v>
      </c>
      <c r="K38" s="506"/>
      <c r="L38" s="505">
        <f>ROUND(SUM(L36:L37),0)</f>
        <v>22654</v>
      </c>
      <c r="M38" s="506"/>
      <c r="N38" s="505">
        <f>ROUND(SUM(N36:N37),0)</f>
        <v>23223</v>
      </c>
      <c r="O38" s="506"/>
      <c r="P38" s="505">
        <f>ROUND(SUM(P36:P37),0)</f>
        <v>22587</v>
      </c>
      <c r="Q38" s="506"/>
      <c r="R38" s="505">
        <f>ROUND(SUM(R36:R37),0)</f>
        <v>24255</v>
      </c>
      <c r="S38" s="506"/>
      <c r="T38" s="505">
        <f>ROUND(SUM(T36:T37),0)</f>
        <v>28978</v>
      </c>
      <c r="U38" s="506"/>
      <c r="V38" s="505">
        <f>ROUND(SUM(V36:V37),0)</f>
        <v>27407</v>
      </c>
      <c r="W38" s="506"/>
      <c r="X38" s="505">
        <f>ROUND(SUM(X36:X37),0)</f>
        <v>25947</v>
      </c>
      <c r="Y38" s="506"/>
      <c r="Z38" s="505">
        <f>ROUND(SUM(Z36:Z37),0)</f>
        <v>23290</v>
      </c>
      <c r="AA38" s="485"/>
      <c r="AB38" s="505">
        <f>ROUND(SUM(AB36:AB37),0)</f>
        <v>26230</v>
      </c>
      <c r="AC38" s="485"/>
      <c r="AD38" s="507">
        <f>AD36+AD37</f>
        <v>283363</v>
      </c>
    </row>
    <row r="39" spans="3:30">
      <c r="E39" s="490"/>
      <c r="F39" s="509"/>
      <c r="G39" s="490"/>
      <c r="H39" s="509"/>
      <c r="I39" s="510"/>
      <c r="J39" s="511"/>
      <c r="K39" s="510"/>
      <c r="L39" s="511"/>
      <c r="M39" s="510"/>
      <c r="N39" s="509"/>
      <c r="O39" s="510"/>
      <c r="P39" s="509"/>
      <c r="Q39" s="490"/>
      <c r="R39" s="509"/>
      <c r="S39" s="490"/>
      <c r="T39" s="509"/>
      <c r="V39" s="509"/>
      <c r="X39" s="509"/>
      <c r="Z39" s="509"/>
      <c r="AB39" s="509"/>
      <c r="AD39" s="509"/>
    </row>
    <row r="40" spans="3:30" ht="15" customHeight="1">
      <c r="C40" s="477" t="s">
        <v>1134</v>
      </c>
      <c r="E40" s="490"/>
      <c r="F40" s="502">
        <v>-623</v>
      </c>
      <c r="G40" s="502" t="s">
        <v>22</v>
      </c>
      <c r="H40" s="502">
        <v>0</v>
      </c>
      <c r="I40" s="502" t="s">
        <v>22</v>
      </c>
      <c r="J40" s="502">
        <v>0</v>
      </c>
      <c r="K40" s="502" t="s">
        <v>22</v>
      </c>
      <c r="L40" s="502">
        <v>0</v>
      </c>
      <c r="M40" s="502" t="s">
        <v>22</v>
      </c>
      <c r="N40" s="502">
        <v>0</v>
      </c>
      <c r="O40" s="502" t="s">
        <v>22</v>
      </c>
      <c r="P40" s="502">
        <v>0</v>
      </c>
      <c r="Q40" s="502" t="s">
        <v>22</v>
      </c>
      <c r="R40" s="502">
        <v>0</v>
      </c>
      <c r="S40" s="502" t="s">
        <v>22</v>
      </c>
      <c r="T40" s="502">
        <v>0</v>
      </c>
      <c r="U40" s="502" t="s">
        <v>22</v>
      </c>
      <c r="V40" s="502">
        <v>0</v>
      </c>
      <c r="W40" s="502" t="s">
        <v>22</v>
      </c>
      <c r="X40" s="502">
        <v>0</v>
      </c>
      <c r="Y40" s="502" t="s">
        <v>22</v>
      </c>
      <c r="Z40" s="502">
        <v>0</v>
      </c>
      <c r="AA40" s="490"/>
      <c r="AB40" s="502">
        <v>2223</v>
      </c>
      <c r="AD40" s="514">
        <f>ROUND(SUM(F40:AB40),0)</f>
        <v>1600</v>
      </c>
    </row>
    <row r="41" spans="3:30" ht="18" customHeight="1">
      <c r="C41" s="477" t="s">
        <v>1091</v>
      </c>
      <c r="E41" s="490"/>
      <c r="F41" s="502">
        <v>0</v>
      </c>
      <c r="H41" s="502">
        <v>14864</v>
      </c>
      <c r="J41" s="502">
        <v>37146</v>
      </c>
      <c r="L41" s="502">
        <v>21688</v>
      </c>
      <c r="N41" s="502">
        <v>22666</v>
      </c>
      <c r="P41" s="502">
        <v>23300</v>
      </c>
      <c r="R41" s="502">
        <v>22505</v>
      </c>
      <c r="T41" s="502">
        <v>24320</v>
      </c>
      <c r="U41" s="513"/>
      <c r="V41" s="502">
        <v>28932</v>
      </c>
      <c r="X41" s="502">
        <v>26800</v>
      </c>
      <c r="Z41" s="502">
        <v>25936</v>
      </c>
      <c r="AB41" s="502">
        <v>23299</v>
      </c>
      <c r="AD41" s="514">
        <f>ROUND(SUM(F41:AB41),0)</f>
        <v>271456</v>
      </c>
    </row>
    <row r="42" spans="3:30" ht="18" customHeight="1">
      <c r="C42" s="485" t="s">
        <v>880</v>
      </c>
      <c r="D42" s="485"/>
      <c r="E42" s="517"/>
      <c r="F42" s="507">
        <f>ROUND(SUM(F40:F41),0)</f>
        <v>-623</v>
      </c>
      <c r="G42" s="517"/>
      <c r="H42" s="507">
        <f>ROUND(SUM(H40:H41),0)</f>
        <v>14864</v>
      </c>
      <c r="I42" s="517"/>
      <c r="J42" s="507">
        <f>ROUND(SUM(J40:J41),0)</f>
        <v>37146</v>
      </c>
      <c r="K42" s="517"/>
      <c r="L42" s="507">
        <f>ROUND(SUM(L40:L41),0)</f>
        <v>21688</v>
      </c>
      <c r="M42" s="517"/>
      <c r="N42" s="507">
        <f>ROUND(SUM(N40:N41),0)</f>
        <v>22666</v>
      </c>
      <c r="O42" s="517"/>
      <c r="P42" s="507">
        <f>ROUND(SUM(P40:P41),0)</f>
        <v>23300</v>
      </c>
      <c r="Q42" s="517"/>
      <c r="R42" s="505">
        <f>ROUND(SUM(R40:R41),0)</f>
        <v>22505</v>
      </c>
      <c r="S42" s="518"/>
      <c r="T42" s="505">
        <f>ROUND(SUM(T40:T41),0)</f>
        <v>24320</v>
      </c>
      <c r="U42" s="517"/>
      <c r="V42" s="507">
        <f>ROUND(SUM(V40:V41),0)</f>
        <v>28932</v>
      </c>
      <c r="W42" s="517"/>
      <c r="X42" s="507">
        <f>ROUND(SUM(X40:X41),0)</f>
        <v>26800</v>
      </c>
      <c r="Y42" s="517"/>
      <c r="Z42" s="507">
        <f>ROUND(SUM(Z40:Z41),0)</f>
        <v>25936</v>
      </c>
      <c r="AA42" s="517"/>
      <c r="AB42" s="507">
        <f>ROUND(SUM(AB40:AB41),0)</f>
        <v>25522</v>
      </c>
      <c r="AC42" s="517"/>
      <c r="AD42" s="507">
        <f>ROUND(SUM(AD40:AD41),0)</f>
        <v>273056</v>
      </c>
    </row>
    <row r="43" spans="3:30">
      <c r="F43" s="509"/>
      <c r="G43" s="466"/>
      <c r="H43" s="509"/>
      <c r="I43" s="466"/>
      <c r="J43" s="509"/>
      <c r="K43" s="466"/>
      <c r="L43" s="509"/>
      <c r="M43" s="466"/>
      <c r="N43" s="509"/>
      <c r="O43" s="466"/>
      <c r="P43" s="509"/>
      <c r="Q43" s="466"/>
      <c r="R43" s="509"/>
      <c r="S43" s="466"/>
      <c r="T43" s="509"/>
      <c r="U43" s="466"/>
      <c r="V43" s="509"/>
      <c r="W43" s="466"/>
      <c r="X43" s="509"/>
      <c r="Y43" s="466"/>
      <c r="Z43" s="509"/>
      <c r="AA43" s="466"/>
      <c r="AB43" s="509" t="s">
        <v>22</v>
      </c>
      <c r="AC43" s="466"/>
      <c r="AD43" s="509"/>
    </row>
    <row r="44" spans="3:30" ht="18.75" customHeight="1" thickBot="1">
      <c r="C44" s="485" t="s">
        <v>881</v>
      </c>
      <c r="D44" s="521"/>
      <c r="E44" s="497"/>
      <c r="F44" s="522">
        <f>ROUND(SUM(F34)+SUM(F38)-SUM(F42),0)</f>
        <v>32596</v>
      </c>
      <c r="G44" s="499"/>
      <c r="H44" s="522">
        <f>ROUND(SUM(H34)+SUM(H38)-SUM(H42),0)</f>
        <v>37043</v>
      </c>
      <c r="I44" s="499"/>
      <c r="J44" s="522">
        <f>ROUND(SUM(J34)+SUM(J38)-SUM(J42),0)</f>
        <v>21682</v>
      </c>
      <c r="K44" s="523"/>
      <c r="L44" s="522">
        <f>ROUND(SUM(L34)+SUM(L38)-SUM(L42),0)</f>
        <v>22648</v>
      </c>
      <c r="M44" s="523"/>
      <c r="N44" s="522">
        <f>N34+N38-N42</f>
        <v>23205</v>
      </c>
      <c r="O44" s="523"/>
      <c r="P44" s="522">
        <f>ROUND(SUM(P34)+SUM(P38)-SUM(P42),0)</f>
        <v>22492</v>
      </c>
      <c r="Q44" s="523"/>
      <c r="R44" s="522">
        <f>ROUND(SUM(R34)+SUM(R38)-SUM(R42),0)</f>
        <v>24242</v>
      </c>
      <c r="S44" s="523"/>
      <c r="T44" s="522">
        <f>ROUND(SUM(T34)+SUM(T38)-SUM(T42),0)</f>
        <v>28900</v>
      </c>
      <c r="U44" s="523"/>
      <c r="V44" s="522">
        <f>ROUND(SUM(V34)+SUM(V38)-SUM(V42),0)</f>
        <v>27375</v>
      </c>
      <c r="W44" s="523"/>
      <c r="X44" s="522">
        <f>ROUND(SUM(X34)+SUM(X38)-SUM(X42),0)</f>
        <v>26522</v>
      </c>
      <c r="Y44" s="523"/>
      <c r="Z44" s="522">
        <f>ROUND(SUM(Z34)+SUM(Z38)-SUM(Z42),0)</f>
        <v>23876</v>
      </c>
      <c r="AA44" s="523"/>
      <c r="AB44" s="522">
        <f>ROUND(SUM(AB34+AB38-AB42),0)</f>
        <v>24584</v>
      </c>
      <c r="AC44" s="523"/>
      <c r="AD44" s="522">
        <f>ROUND(SUM(AD34+AD38-AD42),0)</f>
        <v>24584</v>
      </c>
    </row>
    <row r="45" spans="3:30" ht="13.5" thickTop="1"/>
  </sheetData>
  <mergeCells count="1">
    <mergeCell ref="C8:AD10"/>
  </mergeCells>
  <pageMargins left="0.5" right="0.5" top="0.75" bottom="0.5" header="0" footer="0.25"/>
  <pageSetup scale="58" orientation="landscape" r:id="rId1"/>
  <headerFooter scaleWithDoc="0">
    <oddFooter>&amp;R&amp;8 29</oddFooter>
  </headerFooter>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100"/>
  <sheetViews>
    <sheetView showGridLines="0" zoomScale="80" zoomScaleNormal="70" workbookViewId="0">
      <selection activeCell="M14" sqref="M14"/>
    </sheetView>
  </sheetViews>
  <sheetFormatPr defaultColWidth="8.88671875" defaultRowHeight="12.75"/>
  <cols>
    <col min="1" max="1" width="52.109375" style="1" customWidth="1"/>
    <col min="2" max="2" width="2.88671875" style="1" customWidth="1"/>
    <col min="3" max="3" width="16.88671875" style="1" customWidth="1"/>
    <col min="4" max="4" width="2.5546875" style="1" customWidth="1"/>
    <col min="5" max="5" width="18.88671875" style="1" customWidth="1"/>
    <col min="6" max="6" width="2.109375" style="1" customWidth="1"/>
    <col min="7" max="7" width="16.88671875" style="1" customWidth="1"/>
    <col min="8" max="8" width="3" style="1" customWidth="1"/>
    <col min="9" max="9" width="19.88671875" style="1" customWidth="1"/>
    <col min="10" max="10" width="2.5546875" style="1" customWidth="1"/>
    <col min="11" max="11" width="16.88671875" style="1" customWidth="1"/>
    <col min="12" max="12" width="2.5546875" style="1" customWidth="1"/>
    <col min="13" max="13" width="16.88671875" style="1" customWidth="1"/>
    <col min="14" max="14" width="9.88671875" style="1"/>
    <col min="15" max="15" width="12.5546875" style="1" customWidth="1"/>
    <col min="16" max="16" width="11" style="1" bestFit="1" customWidth="1"/>
    <col min="17" max="16384" width="8.88671875" style="1"/>
  </cols>
  <sheetData>
    <row r="1" spans="1:69" ht="18" customHeight="1">
      <c r="A1" s="358" t="s">
        <v>775</v>
      </c>
    </row>
    <row r="3" spans="1:69" ht="21" customHeight="1">
      <c r="A3" s="27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272"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272" t="s">
        <v>36</v>
      </c>
      <c r="B5" s="2"/>
      <c r="C5" s="2"/>
      <c r="D5" s="2"/>
      <c r="E5" s="2"/>
      <c r="F5" s="2"/>
      <c r="G5" s="2"/>
      <c r="H5" s="2"/>
      <c r="I5" s="2"/>
      <c r="J5" s="2"/>
      <c r="K5" s="2"/>
      <c r="L5" s="2"/>
      <c r="M5" s="14"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272" t="s">
        <v>37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6" customHeight="1">
      <c r="A7" s="28" t="s">
        <v>1314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275" t="s">
        <v>1104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6.350000000000001"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6" t="s">
        <v>1315</v>
      </c>
      <c r="L10" s="7"/>
      <c r="M10" s="16" t="s">
        <v>1233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6.350000000000001"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6.350000000000001" customHeight="1">
      <c r="A12" s="12" t="s">
        <v>1</v>
      </c>
      <c r="B12" s="2" t="s">
        <v>22</v>
      </c>
      <c r="C12" s="255">
        <f>+'Exhibit A-1'!Y14</f>
        <v>27606604</v>
      </c>
      <c r="D12" s="17"/>
      <c r="E12" s="255">
        <f>+'Exhibit A-2 Summary'!I16</f>
        <v>1781232</v>
      </c>
      <c r="F12" s="17"/>
      <c r="G12" s="255">
        <f>+'Exhibit A-3'!S21</f>
        <v>29387836</v>
      </c>
      <c r="H12" s="17"/>
      <c r="I12" s="254">
        <v>0</v>
      </c>
      <c r="J12" s="17"/>
      <c r="K12" s="250">
        <f t="shared" ref="K12:K17" si="0">ROUND(SUM(C12:I12),1)</f>
        <v>58775672</v>
      </c>
      <c r="L12" s="17"/>
      <c r="M12" s="250">
        <f>'Exhibit A-1'!AA14+'Exhibit A-2 Summary'!K16+'Exhibit A-3'!U21</f>
        <v>70737342</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6.350000000000001" customHeight="1">
      <c r="A13" s="12" t="s">
        <v>38</v>
      </c>
      <c r="B13" s="2" t="s">
        <v>22</v>
      </c>
      <c r="C13" s="19">
        <f>+'Exhibit A-1'!Y15</f>
        <v>7239477</v>
      </c>
      <c r="D13" s="2"/>
      <c r="E13" s="19">
        <f>+'Exhibit A-2 Summary'!I17</f>
        <v>1915558</v>
      </c>
      <c r="F13" s="2"/>
      <c r="G13" s="19">
        <f>+'Exhibit A-3'!S22</f>
        <v>11053400</v>
      </c>
      <c r="H13" s="2"/>
      <c r="I13" s="19">
        <f>'Exhibit A-4  State - Federal'!I16</f>
        <v>376752</v>
      </c>
      <c r="J13" s="2"/>
      <c r="K13" s="22">
        <f t="shared" si="0"/>
        <v>20585187</v>
      </c>
      <c r="L13" s="2"/>
      <c r="M13" s="22">
        <f>'Exhibit A-1'!AA15+'Exhibit A-2 Summary'!K17+'Exhibit A-3'!U22+'Exhibit A-4  State - Federal'!K16</f>
        <v>19621303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6.350000000000001" customHeight="1">
      <c r="A14" s="12" t="s">
        <v>2</v>
      </c>
      <c r="B14" s="2" t="s">
        <v>22</v>
      </c>
      <c r="C14" s="19">
        <f>+'Exhibit A-1'!Y16</f>
        <v>17855848</v>
      </c>
      <c r="D14" s="2"/>
      <c r="E14" s="19">
        <f>+'Exhibit A-2 Summary'!I18</f>
        <v>2663759</v>
      </c>
      <c r="F14" s="2"/>
      <c r="G14" s="19">
        <f>+'Exhibit A-3'!S23</f>
        <v>7472146</v>
      </c>
      <c r="H14" s="2"/>
      <c r="I14" s="19">
        <f>'Exhibit A-4  State - Federal'!I17</f>
        <v>624573</v>
      </c>
      <c r="J14" s="2"/>
      <c r="K14" s="22">
        <f t="shared" si="0"/>
        <v>28616326</v>
      </c>
      <c r="L14" s="2"/>
      <c r="M14" s="22">
        <f>'Exhibit A-1'!AA16+'Exhibit A-2 Summary'!K18+'Exhibit A-4  State - Federal'!K17+'Exhibit A-3'!U23</f>
        <v>27724544</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6.350000000000001" customHeight="1">
      <c r="A15" s="12" t="s">
        <v>3</v>
      </c>
      <c r="B15" s="2" t="s">
        <v>22</v>
      </c>
      <c r="C15" s="19">
        <f>+'Exhibit A-1'!Y17</f>
        <v>2203578</v>
      </c>
      <c r="D15" s="2"/>
      <c r="E15" s="19">
        <f>+'Exhibit A-2 Summary'!I19</f>
        <v>0</v>
      </c>
      <c r="F15" s="2"/>
      <c r="G15" s="19">
        <f>+'Exhibit A-3'!S24</f>
        <v>1218012</v>
      </c>
      <c r="H15" s="2"/>
      <c r="I15" s="19">
        <f>'Exhibit A-4  State - Federal'!I18</f>
        <v>257350</v>
      </c>
      <c r="J15" s="2"/>
      <c r="K15" s="22">
        <f t="shared" si="0"/>
        <v>3678940</v>
      </c>
      <c r="L15" s="2"/>
      <c r="M15" s="22">
        <f>'Exhibit A-1'!AA17+'Exhibit A-2 Summary'!K19+'Exhibit A-3'!U24+'Exhibit A-4  State - Federal'!K18</f>
        <v>3052823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6.350000000000001" customHeight="1">
      <c r="A16" s="12" t="s">
        <v>4</v>
      </c>
      <c r="B16" s="2" t="s">
        <v>22</v>
      </c>
      <c r="C16" s="19">
        <f>+'Exhibit A-1'!Y18</f>
        <v>3609331</v>
      </c>
      <c r="D16" s="2"/>
      <c r="E16" s="19">
        <f>+'Exhibit A-2 Summary'!I20</f>
        <v>21413580</v>
      </c>
      <c r="F16" s="2"/>
      <c r="G16" s="19">
        <f>+'Exhibit A-3'!S25</f>
        <v>455572</v>
      </c>
      <c r="H16" s="2"/>
      <c r="I16" s="19">
        <f>'Exhibit A-4  State - Federal'!I19</f>
        <v>6362591.0999999996</v>
      </c>
      <c r="J16" s="2"/>
      <c r="K16" s="22">
        <f t="shared" si="0"/>
        <v>31841074.100000001</v>
      </c>
      <c r="L16" s="2"/>
      <c r="M16" s="22">
        <f>'Exhibit A-1'!AA18+'Exhibit A-2 Summary'!K20+'Exhibit A-3'!U25+'Exhibit A-4  State - Federal'!K19</f>
        <v>27932192</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6.350000000000001" customHeight="1">
      <c r="A17" s="12" t="s">
        <v>35</v>
      </c>
      <c r="B17" s="2" t="s">
        <v>22</v>
      </c>
      <c r="C17" s="19">
        <f>+'Exhibit A-1'!Y19</f>
        <v>2350585</v>
      </c>
      <c r="D17" s="2"/>
      <c r="E17" s="19">
        <f>+'Exhibit A-2 Summary'!I21</f>
        <v>84618758</v>
      </c>
      <c r="F17" s="2"/>
      <c r="G17" s="19">
        <f>+'Exhibit A-3'!S26</f>
        <v>71078</v>
      </c>
      <c r="H17" s="2"/>
      <c r="I17" s="19">
        <f>'Exhibit A-4  State - Federal'!I20</f>
        <v>2522716</v>
      </c>
      <c r="J17" s="2"/>
      <c r="K17" s="22">
        <f t="shared" si="0"/>
        <v>89563137</v>
      </c>
      <c r="L17" s="2"/>
      <c r="M17" s="22">
        <f>'Exhibit A-1'!AA19+'Exhibit A-2 Summary'!K21+'Exhibit A-3'!U26+'Exhibit A-4  State - Federal'!K20</f>
        <v>95306331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0">
        <f>ROUND(SUM(C12:C17),1)</f>
        <v>60865423</v>
      </c>
      <c r="D18" s="5"/>
      <c r="E18" s="20">
        <f>ROUND(SUM(E12:E17),1)</f>
        <v>112392887</v>
      </c>
      <c r="F18" s="5"/>
      <c r="G18" s="20">
        <f>ROUND(SUM(G12:G17),1)</f>
        <v>49658044</v>
      </c>
      <c r="H18" s="5"/>
      <c r="I18" s="20">
        <f>ROUND(SUM(I12:I17),1)</f>
        <v>10143982.1</v>
      </c>
      <c r="J18" s="5"/>
      <c r="K18" s="20">
        <f>ROUND(SUM(K12:K17),1)</f>
        <v>233060336.09999999</v>
      </c>
      <c r="L18" s="5"/>
      <c r="M18" s="20">
        <f>ROUND(SUM(M12:M17),1)</f>
        <v>244374535</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1" customHeight="1">
      <c r="A19" s="5" t="s">
        <v>6</v>
      </c>
      <c r="B19" s="2"/>
      <c r="C19" s="21"/>
      <c r="D19" s="2"/>
      <c r="E19" s="21"/>
      <c r="F19" s="2"/>
      <c r="G19" s="21"/>
      <c r="H19" s="2"/>
      <c r="I19" s="21"/>
      <c r="J19" s="2"/>
      <c r="K19" s="21"/>
      <c r="L19" s="2"/>
      <c r="M19" s="21"/>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6.350000000000001" customHeight="1">
      <c r="A20" s="12" t="s">
        <v>7</v>
      </c>
      <c r="B20" s="2"/>
      <c r="C20" s="22"/>
      <c r="D20" s="2"/>
      <c r="E20" s="22"/>
      <c r="F20" s="2"/>
      <c r="G20" s="22"/>
      <c r="H20" s="2"/>
      <c r="I20" s="22"/>
      <c r="J20" s="2"/>
      <c r="K20" s="24" t="s">
        <v>22</v>
      </c>
      <c r="L20" s="2"/>
      <c r="M20" s="22"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6.350000000000001" customHeight="1">
      <c r="A21" s="12" t="s">
        <v>8</v>
      </c>
      <c r="B21" s="2" t="s">
        <v>22</v>
      </c>
      <c r="C21" s="19">
        <f>+'Exhibit A-1'!Y25</f>
        <v>30728992</v>
      </c>
      <c r="D21" s="2"/>
      <c r="E21" s="19">
        <f>+'Exhibit A-2 Summary'!I26</f>
        <v>15037839</v>
      </c>
      <c r="F21" s="2"/>
      <c r="G21" s="23">
        <v>0</v>
      </c>
      <c r="H21" s="2"/>
      <c r="I21" s="19">
        <f>'Exhibit A-4  State - Federal'!I25</f>
        <v>274308</v>
      </c>
      <c r="J21" s="2"/>
      <c r="K21" s="22">
        <f>ROUND(SUM(C21:I21),1)</f>
        <v>46041139</v>
      </c>
      <c r="L21" s="2"/>
      <c r="M21" s="23">
        <f>'Exhibit A-1'!AA25+'Exhibit A-2 Summary'!K26+'Exhibit A-4  State - Federal'!K25</f>
        <v>41769204</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6.350000000000001" customHeight="1">
      <c r="A22" s="12" t="s">
        <v>44</v>
      </c>
      <c r="B22" s="2" t="s">
        <v>22</v>
      </c>
      <c r="C22" s="19">
        <f>+'Exhibit A-1'!Y26</f>
        <v>2257</v>
      </c>
      <c r="D22" s="2"/>
      <c r="E22" s="19">
        <f>+'Exhibit A-2 Summary'!I27</f>
        <v>6749</v>
      </c>
      <c r="F22" s="2"/>
      <c r="G22" s="23">
        <v>0</v>
      </c>
      <c r="H22" s="2"/>
      <c r="I22" s="19">
        <f>'Exhibit A-4  State - Federal'!I26</f>
        <v>492260</v>
      </c>
      <c r="J22" s="2"/>
      <c r="K22" s="22">
        <f t="shared" ref="K22:K29" si="1">ROUND(SUM(C22:I22),1)</f>
        <v>501266</v>
      </c>
      <c r="L22" s="2"/>
      <c r="M22" s="23">
        <f>'Exhibit A-1'!AA26+'Exhibit A-2 Summary'!K27+'Exhibit A-4  State - Federal'!K26</f>
        <v>382749</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6.350000000000001" customHeight="1">
      <c r="A23" s="12" t="s">
        <v>39</v>
      </c>
      <c r="B23" s="2" t="s">
        <v>22</v>
      </c>
      <c r="C23" s="19">
        <f>+'Exhibit A-1'!Y27</f>
        <v>1063110</v>
      </c>
      <c r="D23" s="2"/>
      <c r="E23" s="19">
        <f>+'Exhibit A-2 Summary'!I28</f>
        <v>853555</v>
      </c>
      <c r="F23" s="2"/>
      <c r="G23" s="23">
        <v>0</v>
      </c>
      <c r="H23" s="2"/>
      <c r="I23" s="19">
        <f>'Exhibit A-4  State - Federal'!I27</f>
        <v>693110</v>
      </c>
      <c r="J23" s="2"/>
      <c r="K23" s="22">
        <f t="shared" si="1"/>
        <v>2609775</v>
      </c>
      <c r="L23" s="2"/>
      <c r="M23" s="23">
        <f>'Exhibit A-1'!AA27+'Exhibit A-2 Summary'!K28+'Exhibit A-4  State - Federal'!K27</f>
        <v>2304861</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6.350000000000001" customHeight="1">
      <c r="A24" s="12" t="s">
        <v>42</v>
      </c>
      <c r="B24" s="2"/>
      <c r="C24" s="19"/>
      <c r="D24" s="2"/>
      <c r="E24" s="24"/>
      <c r="F24" s="2"/>
      <c r="G24" s="23"/>
      <c r="H24" s="2"/>
      <c r="I24" s="19" t="str">
        <f>'Exhibit A-4  State - Federal'!I28</f>
        <v xml:space="preserve"> </v>
      </c>
      <c r="J24" s="2"/>
      <c r="K24" s="22" t="s">
        <v>22</v>
      </c>
      <c r="L24" s="2"/>
      <c r="M24" s="2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6.350000000000001" customHeight="1">
      <c r="A25" s="18" t="s">
        <v>46</v>
      </c>
      <c r="B25" s="2" t="s">
        <v>22</v>
      </c>
      <c r="C25" s="19">
        <f>+'Exhibit A-1'!Y29</f>
        <v>21685600</v>
      </c>
      <c r="D25" s="2"/>
      <c r="E25" s="22">
        <f>+'Exhibit A-2 Summary'!I30</f>
        <v>58637975</v>
      </c>
      <c r="F25" s="2"/>
      <c r="G25" s="23">
        <v>0</v>
      </c>
      <c r="H25" s="2"/>
      <c r="I25" s="19">
        <f>'Exhibit A-4  State - Federal'!I29</f>
        <v>0</v>
      </c>
      <c r="J25" s="2"/>
      <c r="K25" s="22">
        <f t="shared" si="1"/>
        <v>80323575</v>
      </c>
      <c r="L25" s="2"/>
      <c r="M25" s="23">
        <f>'Exhibit A-1'!AA29+'Exhibit A-2 Summary'!K30+'Exhibit A-4  State - Federal'!K29</f>
        <v>72116816</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6.350000000000001" customHeight="1">
      <c r="A26" s="12" t="s">
        <v>43</v>
      </c>
      <c r="B26" s="2" t="s">
        <v>22</v>
      </c>
      <c r="C26" s="19">
        <f>+'Exhibit A-1'!Y30</f>
        <v>3132318</v>
      </c>
      <c r="D26" s="2"/>
      <c r="E26" s="22">
        <f>+'Exhibit A-2 Summary'!I31</f>
        <v>10015064</v>
      </c>
      <c r="F26" s="2"/>
      <c r="G26" s="23">
        <v>0</v>
      </c>
      <c r="H26" s="2"/>
      <c r="I26" s="19">
        <f>'Exhibit A-4  State - Federal'!I30</f>
        <v>508660</v>
      </c>
      <c r="J26" s="2"/>
      <c r="K26" s="22">
        <f t="shared" si="1"/>
        <v>13656042</v>
      </c>
      <c r="L26" s="2"/>
      <c r="M26" s="23">
        <f>'Exhibit A-1'!AA30+'Exhibit A-2 Summary'!K31+'Exhibit A-4  State - Federal'!K30</f>
        <v>12303061</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6.350000000000001" customHeight="1">
      <c r="A27" s="12" t="s">
        <v>41</v>
      </c>
      <c r="B27" s="2" t="s">
        <v>22</v>
      </c>
      <c r="C27" s="19">
        <f>+'Exhibit A-1'!Y31</f>
        <v>264713</v>
      </c>
      <c r="D27" s="2"/>
      <c r="E27" s="22">
        <f>+'Exhibit A-2 Summary'!I32</f>
        <v>3393348</v>
      </c>
      <c r="F27" s="2"/>
      <c r="G27" s="23">
        <v>0</v>
      </c>
      <c r="H27" s="2"/>
      <c r="I27" s="19">
        <f>'Exhibit A-4  State - Federal'!I31</f>
        <v>146885</v>
      </c>
      <c r="J27" s="2"/>
      <c r="K27" s="22">
        <f t="shared" si="1"/>
        <v>3804946</v>
      </c>
      <c r="L27" s="2"/>
      <c r="M27" s="23">
        <f>'Exhibit A-1'!AA31+'Exhibit A-2 Summary'!K32+'Exhibit A-4  State - Federal'!K31</f>
        <v>2348332</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6.350000000000001" customHeight="1">
      <c r="A28" s="12" t="s">
        <v>40</v>
      </c>
      <c r="B28" s="2" t="s">
        <v>22</v>
      </c>
      <c r="C28" s="19">
        <f>+'Exhibit A-1'!Y32</f>
        <v>5017357</v>
      </c>
      <c r="D28" s="2"/>
      <c r="E28" s="22">
        <f>+'Exhibit A-2 Summary'!I33</f>
        <v>6452618</v>
      </c>
      <c r="F28" s="2"/>
      <c r="G28" s="23">
        <v>0</v>
      </c>
      <c r="H28" s="2"/>
      <c r="I28" s="19">
        <f>'Exhibit A-4  State - Federal'!I32</f>
        <v>729679</v>
      </c>
      <c r="J28" s="2"/>
      <c r="K28" s="22">
        <f t="shared" si="1"/>
        <v>12199654</v>
      </c>
      <c r="L28" s="2"/>
      <c r="M28" s="23">
        <f>'Exhibit A-1'!AA32+'Exhibit A-2 Summary'!K33+'Exhibit A-4  State - Federal'!K32</f>
        <v>13307051</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6.350000000000001" customHeight="1">
      <c r="A29" s="12" t="s">
        <v>45</v>
      </c>
      <c r="B29" s="2" t="s">
        <v>22</v>
      </c>
      <c r="C29" s="19">
        <f>+'Exhibit A-1'!Y33</f>
        <v>807581</v>
      </c>
      <c r="D29" s="2"/>
      <c r="E29" s="22">
        <f>+'Exhibit A-2 Summary'!I34</f>
        <v>114141</v>
      </c>
      <c r="F29" s="2"/>
      <c r="G29" s="23">
        <v>0</v>
      </c>
      <c r="H29" s="2"/>
      <c r="I29" s="19">
        <f>'Exhibit A-4  State - Federal'!I33</f>
        <v>689527</v>
      </c>
      <c r="J29" s="2"/>
      <c r="K29" s="22">
        <f t="shared" si="1"/>
        <v>1611249</v>
      </c>
      <c r="L29" s="2"/>
      <c r="M29" s="23">
        <f>'Exhibit A-1'!AA33+'Exhibit A-2 Summary'!K34+'Exhibit A-4  State - Federal'!K33</f>
        <v>1520370</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6.350000000000001" customHeight="1">
      <c r="A30" s="12" t="s">
        <v>9</v>
      </c>
      <c r="B30" s="2" t="s">
        <v>22</v>
      </c>
      <c r="C30" s="19">
        <f>+'Exhibit A-1'!Y34</f>
        <v>150252</v>
      </c>
      <c r="D30" s="2"/>
      <c r="E30" s="22">
        <f>+'Exhibit A-2 Summary'!I35</f>
        <v>4480262</v>
      </c>
      <c r="F30" s="2"/>
      <c r="G30" s="23">
        <v>0</v>
      </c>
      <c r="H30" s="2"/>
      <c r="I30" s="19">
        <f>'Exhibit A-4  State - Federal'!I34</f>
        <v>2277346</v>
      </c>
      <c r="J30" s="2"/>
      <c r="K30" s="22">
        <f>ROUND(SUM(C30:I30),1)</f>
        <v>6907860</v>
      </c>
      <c r="L30" s="2"/>
      <c r="M30" s="23">
        <f>'Exhibit A-1'!AA34+'Exhibit A-2 Summary'!K35+'Exhibit A-4  State - Federal'!K34</f>
        <v>7885286</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3"/>
      <c r="D31" s="2"/>
      <c r="E31" s="23"/>
      <c r="F31" s="2"/>
      <c r="G31" s="23"/>
      <c r="H31" s="2"/>
      <c r="I31" s="19">
        <f>'Exhibit A-4  State - Federal'!I35</f>
        <v>0</v>
      </c>
      <c r="J31" s="2"/>
      <c r="K31" s="23"/>
      <c r="L31" s="2"/>
      <c r="M31" s="2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6.350000000000001" customHeight="1">
      <c r="A32" s="15" t="s">
        <v>34</v>
      </c>
      <c r="B32" s="2" t="s">
        <v>22</v>
      </c>
      <c r="C32" s="245">
        <f>ROUND(SUM(C21:C31),1)</f>
        <v>62852180</v>
      </c>
      <c r="D32" s="5"/>
      <c r="E32" s="245">
        <f>ROUND(SUM(E20:E31),1)</f>
        <v>98991551</v>
      </c>
      <c r="F32" s="5"/>
      <c r="G32" s="244">
        <f>ROUND(SUM(G21:G31),1)</f>
        <v>0</v>
      </c>
      <c r="H32" s="5"/>
      <c r="I32" s="245">
        <f>ROUND(SUM(I21:I31),1)</f>
        <v>5811775</v>
      </c>
      <c r="J32" s="5"/>
      <c r="K32" s="245">
        <f>ROUND(SUM(K21:K31),1)</f>
        <v>167655506</v>
      </c>
      <c r="L32" s="5"/>
      <c r="M32" s="245">
        <f>ROUND(SUM(M21:M31),1)</f>
        <v>153937730</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6.350000000000001" customHeight="1">
      <c r="A33" s="12" t="s">
        <v>10</v>
      </c>
      <c r="B33" s="2"/>
      <c r="C33" s="22"/>
      <c r="D33" s="2"/>
      <c r="E33" s="22"/>
      <c r="F33" s="2"/>
      <c r="G33" s="22"/>
      <c r="H33" s="2"/>
      <c r="I33" s="22"/>
      <c r="J33" s="2"/>
      <c r="K33" s="22"/>
      <c r="L33" s="2"/>
      <c r="M33" s="2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6.350000000000001" customHeight="1">
      <c r="A34" s="12" t="s">
        <v>11</v>
      </c>
      <c r="B34" s="2" t="s">
        <v>22</v>
      </c>
      <c r="C34" s="19">
        <f>+'Exhibit A-1'!Y37</f>
        <v>9463713</v>
      </c>
      <c r="D34" s="2"/>
      <c r="E34" s="19">
        <f>+'Exhibit A-2 Summary'!I39</f>
        <v>6080814</v>
      </c>
      <c r="F34" s="2"/>
      <c r="G34" s="23">
        <f>+'Exhibit A-3'!S31</f>
        <v>0</v>
      </c>
      <c r="H34" s="2"/>
      <c r="I34" s="23">
        <v>0</v>
      </c>
      <c r="J34" s="2"/>
      <c r="K34" s="22">
        <f>ROUND(SUM(C34:I34),1)</f>
        <v>15544527</v>
      </c>
      <c r="L34" s="2"/>
      <c r="M34" s="22">
        <f>'Exhibit A-1'!AA37+'Exhibit A-2 Summary'!K39</f>
        <v>15094133</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6.350000000000001" customHeight="1">
      <c r="A35" s="12" t="s">
        <v>12</v>
      </c>
      <c r="B35" s="2" t="s">
        <v>22</v>
      </c>
      <c r="C35" s="19">
        <f>+'Exhibit A-1'!Y38</f>
        <v>3042905</v>
      </c>
      <c r="D35" s="2"/>
      <c r="E35" s="19">
        <f>+'Exhibit A-2 Summary'!I40</f>
        <v>4889396</v>
      </c>
      <c r="F35" s="2"/>
      <c r="G35" s="19">
        <f>+'Exhibit A-3'!S32</f>
        <v>47564</v>
      </c>
      <c r="H35" s="2"/>
      <c r="I35" s="23">
        <v>0</v>
      </c>
      <c r="J35" s="2"/>
      <c r="K35" s="22">
        <f>ROUND(SUM(C35:I35),1)</f>
        <v>7979865</v>
      </c>
      <c r="L35" s="2"/>
      <c r="M35" s="22">
        <f>'Exhibit A-1'!AA38+'Exhibit A-2 Summary'!K40+'Exhibit A-3'!U32</f>
        <v>9279516</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6.350000000000001" customHeight="1">
      <c r="A36" s="12" t="s">
        <v>13</v>
      </c>
      <c r="B36" s="2" t="s">
        <v>22</v>
      </c>
      <c r="C36" s="19">
        <f>+'Exhibit A-1'!Y39</f>
        <v>9115324</v>
      </c>
      <c r="D36" s="2"/>
      <c r="E36" s="19">
        <f>+'Exhibit A-2 Summary'!I41</f>
        <v>1472684</v>
      </c>
      <c r="F36" s="2"/>
      <c r="G36" s="23">
        <v>0</v>
      </c>
      <c r="H36" s="2"/>
      <c r="I36" s="23">
        <v>0</v>
      </c>
      <c r="J36" s="2"/>
      <c r="K36" s="22">
        <f>ROUND(SUM(C36:I36),1)</f>
        <v>10588008</v>
      </c>
      <c r="L36" s="2"/>
      <c r="M36" s="22">
        <f>'Exhibit A-1'!AA39+'Exhibit A-2 Summary'!K41</f>
        <v>11060254</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6.350000000000001" customHeight="1">
      <c r="A37" s="12" t="s">
        <v>31</v>
      </c>
      <c r="B37" s="2" t="s">
        <v>22</v>
      </c>
      <c r="C37" s="19">
        <v>0</v>
      </c>
      <c r="D37" s="2"/>
      <c r="E37" s="19">
        <f>+'Exhibit A-2 Summary'!I43</f>
        <v>0</v>
      </c>
      <c r="F37" s="2"/>
      <c r="G37" s="19">
        <f>+'Exhibit A-3'!S34</f>
        <v>10480899</v>
      </c>
      <c r="H37" s="2"/>
      <c r="I37" s="23">
        <v>0</v>
      </c>
      <c r="J37" s="2"/>
      <c r="K37" s="22">
        <f>ROUND(SUM(C37:I37),1)</f>
        <v>10480899</v>
      </c>
      <c r="L37" s="2"/>
      <c r="M37" s="22">
        <f>'Exhibit A-3'!U34+'Exhibit A-2 Summary'!K43</f>
        <v>12587208</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6.350000000000001" customHeight="1">
      <c r="A38" s="12" t="s">
        <v>14</v>
      </c>
      <c r="B38" s="2" t="s">
        <v>22</v>
      </c>
      <c r="C38" s="19">
        <f>+'Exhibit A-1'!Y41</f>
        <v>0</v>
      </c>
      <c r="D38" s="2"/>
      <c r="E38" s="19">
        <f>+'Exhibit A-2 Summary'!I44</f>
        <v>0</v>
      </c>
      <c r="F38" s="2"/>
      <c r="G38" s="23">
        <v>0</v>
      </c>
      <c r="H38" s="2"/>
      <c r="I38" s="19">
        <f>'Exhibit A-4  State - Federal'!I37</f>
        <v>8212242</v>
      </c>
      <c r="J38" s="2"/>
      <c r="K38" s="22">
        <f>ROUND(SUM(C38:I38),1)</f>
        <v>8212242</v>
      </c>
      <c r="L38" s="2"/>
      <c r="M38" s="22">
        <f>'Exhibit A-2 Summary'!K44+'Exhibit A-4  State - Federal'!K37</f>
        <v>7380480</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0">
        <f>ROUND(SUM(C32:C38),1)</f>
        <v>84474122</v>
      </c>
      <c r="D39" s="5"/>
      <c r="E39" s="20">
        <f>ROUND(SUM(E32:E38),1)</f>
        <v>111434445</v>
      </c>
      <c r="F39" s="5"/>
      <c r="G39" s="20">
        <f>ROUND(SUM(G32:G38),1)</f>
        <v>10528463</v>
      </c>
      <c r="H39" s="5"/>
      <c r="I39" s="20">
        <f>ROUND(SUM(I32:I38),1)</f>
        <v>14024017</v>
      </c>
      <c r="J39" s="5"/>
      <c r="K39" s="20">
        <f>ROUND(SUM(K32:K38),1)</f>
        <v>220461047</v>
      </c>
      <c r="L39" s="5"/>
      <c r="M39" s="20">
        <f>ROUND(SUM(M32:M38),1)</f>
        <v>209339321</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1" customHeight="1">
      <c r="A40" s="5" t="s">
        <v>16</v>
      </c>
      <c r="B40" s="5" t="s">
        <v>22</v>
      </c>
      <c r="C40" s="20">
        <f>ROUND(SUM(C18-C39),1)</f>
        <v>-23608699</v>
      </c>
      <c r="D40" s="5"/>
      <c r="E40" s="20">
        <f>ROUND(SUM(E18-E39),1)</f>
        <v>958442</v>
      </c>
      <c r="F40" s="5"/>
      <c r="G40" s="20">
        <f>ROUND(SUM(G18-G39),1)</f>
        <v>39129581</v>
      </c>
      <c r="H40" s="5"/>
      <c r="I40" s="20">
        <f>ROUND(SUM(I18-I39),1)</f>
        <v>-3880034.9</v>
      </c>
      <c r="J40" s="5"/>
      <c r="K40" s="20">
        <f>ROUND(SUM(K18-K39),1)</f>
        <v>12599289.1</v>
      </c>
      <c r="L40" s="5"/>
      <c r="M40" s="20">
        <f>ROUND(SUM(M18-M39),1)</f>
        <v>35035214</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1" customHeight="1">
      <c r="A41" s="5" t="s">
        <v>17</v>
      </c>
      <c r="B41" s="2" t="s">
        <v>22</v>
      </c>
      <c r="C41" s="21"/>
      <c r="D41" s="2"/>
      <c r="E41" s="21"/>
      <c r="F41" s="2"/>
      <c r="G41" s="21"/>
      <c r="H41" s="2"/>
      <c r="I41" s="21"/>
      <c r="J41" s="2"/>
      <c r="K41" s="21"/>
      <c r="L41" s="2"/>
      <c r="M41" s="21"/>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6.350000000000001" customHeight="1">
      <c r="A42" s="12" t="s">
        <v>18</v>
      </c>
      <c r="B42" s="2" t="s">
        <v>22</v>
      </c>
      <c r="C42" s="24">
        <f>+'Exhibit A-1'!Y45</f>
        <v>0</v>
      </c>
      <c r="D42" s="2"/>
      <c r="E42" s="24">
        <v>0</v>
      </c>
      <c r="F42" s="2"/>
      <c r="G42" s="23">
        <v>0</v>
      </c>
      <c r="H42" s="2"/>
      <c r="I42" s="19">
        <f>'Exhibit A-4  State - Federal'!I45</f>
        <v>0</v>
      </c>
      <c r="J42" s="2"/>
      <c r="K42" s="22">
        <f>ROUND(SUM(C42:I42),1)</f>
        <v>0</v>
      </c>
      <c r="L42" s="2"/>
      <c r="M42" s="22">
        <f>'Exhibit A-4  State - Federal'!K45</f>
        <v>0</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6.350000000000001" customHeight="1">
      <c r="A43" s="12" t="s">
        <v>19</v>
      </c>
      <c r="B43" s="2" t="s">
        <v>22</v>
      </c>
      <c r="C43" s="19">
        <f>+'Exhibit A-1'!Y46</f>
        <v>42331736</v>
      </c>
      <c r="D43" s="2"/>
      <c r="E43" s="19">
        <f>+'Exhibit A-2 Summary'!I51</f>
        <v>3288374</v>
      </c>
      <c r="F43" s="2"/>
      <c r="G43" s="19">
        <f>+'Exhibit A-3'!S42</f>
        <v>1641625</v>
      </c>
      <c r="H43" s="2"/>
      <c r="I43" s="19">
        <f>'Exhibit A-4  State - Federal'!I46</f>
        <v>5062141</v>
      </c>
      <c r="J43" s="2"/>
      <c r="K43" s="22">
        <f>ROUND(SUM(C43:I43),1)</f>
        <v>52323876</v>
      </c>
      <c r="L43" s="2"/>
      <c r="M43" s="22">
        <f>'Exhibit A-1'!AA46+'Exhibit A-2 Summary'!K51+'Exhibit A-3'!U42+'Exhibit A-4  State - Federal'!K46</f>
        <v>61298258</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6.350000000000001" customHeight="1">
      <c r="A44" s="12" t="s">
        <v>20</v>
      </c>
      <c r="B44" s="2" t="s">
        <v>22</v>
      </c>
      <c r="C44" s="19">
        <f>+'Exhibit A-1'!Y47</f>
        <v>-8325144</v>
      </c>
      <c r="D44" s="2"/>
      <c r="E44" s="19">
        <f>+'Exhibit A-2 Summary'!I52</f>
        <v>-2244859</v>
      </c>
      <c r="F44" s="2"/>
      <c r="G44" s="19">
        <f>+'Exhibit A-3'!S43</f>
        <v>-40713695</v>
      </c>
      <c r="H44" s="2"/>
      <c r="I44" s="19">
        <f>'Exhibit A-4  State - Federal'!I47</f>
        <v>-1232724</v>
      </c>
      <c r="J44" s="2"/>
      <c r="K44" s="22">
        <f>ROUND(SUM(C44:I44),1)</f>
        <v>-52516422</v>
      </c>
      <c r="L44" s="2"/>
      <c r="M44" s="22">
        <f>'Exhibit A-1'!AA47+'Exhibit A-2 Summary'!K52+'Exhibit A-3'!U43+'Exhibit A-4  State - Federal'!K47</f>
        <v>-61535569</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20.100000000000001" customHeight="1">
      <c r="A45" s="5" t="s">
        <v>21</v>
      </c>
      <c r="B45" s="2" t="s">
        <v>22</v>
      </c>
      <c r="C45" s="20">
        <f>ROUND(SUM(C42:C44),1)</f>
        <v>34006592</v>
      </c>
      <c r="D45" s="5" t="s">
        <v>22</v>
      </c>
      <c r="E45" s="20">
        <f>SUM(E42:E44)</f>
        <v>1043515</v>
      </c>
      <c r="F45" s="5" t="s">
        <v>22</v>
      </c>
      <c r="G45" s="20">
        <f>ROUND(SUM(G42:G44),1)</f>
        <v>-39072070</v>
      </c>
      <c r="H45" s="5" t="s">
        <v>22</v>
      </c>
      <c r="I45" s="20">
        <f>ROUND(SUM(I42:I44),1)</f>
        <v>3829417</v>
      </c>
      <c r="J45" s="5" t="s">
        <v>22</v>
      </c>
      <c r="K45" s="20">
        <f>ROUND(SUM(K42:K44),1)</f>
        <v>-192546</v>
      </c>
      <c r="L45" s="5" t="s">
        <v>22</v>
      </c>
      <c r="M45" s="20">
        <f>ROUND(SUM(M42:M44),1)</f>
        <v>-237311</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3.1" customHeight="1">
      <c r="A46" s="5" t="s">
        <v>32</v>
      </c>
      <c r="B46" s="2" t="s">
        <v>22</v>
      </c>
      <c r="C46" s="20"/>
      <c r="D46" s="5"/>
      <c r="E46" s="20"/>
      <c r="F46" s="5"/>
      <c r="G46" s="20"/>
      <c r="H46" s="5"/>
      <c r="I46" s="20"/>
      <c r="J46" s="5"/>
      <c r="K46" s="20"/>
      <c r="L46" s="5"/>
      <c r="M46" s="20"/>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16.350000000000001" customHeight="1">
      <c r="A47" s="5" t="s">
        <v>33</v>
      </c>
      <c r="B47" s="2" t="s">
        <v>22</v>
      </c>
      <c r="C47" s="25">
        <f>ROUND(SUM(C45+C40),1)</f>
        <v>10397893</v>
      </c>
      <c r="D47" s="5"/>
      <c r="E47" s="25">
        <f>ROUND(SUM(E45+E40),1)</f>
        <v>2001957</v>
      </c>
      <c r="F47" s="5"/>
      <c r="G47" s="25">
        <f>ROUND(SUM(G45+G40),1)</f>
        <v>57511</v>
      </c>
      <c r="H47" s="5"/>
      <c r="I47" s="25">
        <f>ROUND(SUM(I45+I40),1)</f>
        <v>-50617.9</v>
      </c>
      <c r="J47" s="5"/>
      <c r="K47" s="25">
        <f>ROUND(SUM(K45+K40),1)</f>
        <v>12406743.1</v>
      </c>
      <c r="L47" s="5"/>
      <c r="M47" s="25">
        <f>ROUND(SUM(M45+M40),1)</f>
        <v>34797903</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24" customHeight="1">
      <c r="A48" s="5" t="s">
        <v>966</v>
      </c>
      <c r="B48" s="2" t="s">
        <v>22</v>
      </c>
      <c r="C48" s="65">
        <f>'Exhibit A-1'!Y54</f>
        <v>33052723</v>
      </c>
      <c r="D48" s="5"/>
      <c r="E48" s="65">
        <f>+'Exhibit A-2 Summary'!I59</f>
        <v>21938235</v>
      </c>
      <c r="F48" s="5"/>
      <c r="G48" s="65">
        <f>'Exhibit A-3'!S51</f>
        <v>101946</v>
      </c>
      <c r="H48" s="5"/>
      <c r="I48" s="65">
        <f>'Exhibit A-4  State - Federal'!I54</f>
        <v>-1543910</v>
      </c>
      <c r="J48" s="5"/>
      <c r="K48" s="25">
        <f>ROUND(SUM(+I48+G48+E48+C48),1)</f>
        <v>53548994</v>
      </c>
      <c r="L48" s="11"/>
      <c r="M48" s="25">
        <f>'Exhibit A-1'!AA54+'Exhibit A-2 Summary'!K59+'Exhibit A-3'!U51+'Exhibit A-4  State - Federal'!K54</f>
        <v>18751091</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0.100000000000001" customHeight="1" thickBot="1">
      <c r="A49" s="5" t="s">
        <v>967</v>
      </c>
      <c r="B49" s="17" t="s">
        <v>22</v>
      </c>
      <c r="C49" s="248">
        <f>ROUND(SUM(C47:C48),1)</f>
        <v>43450616</v>
      </c>
      <c r="D49" s="17"/>
      <c r="E49" s="248">
        <f>ROUND(SUM(E47:E48),1)</f>
        <v>23940192</v>
      </c>
      <c r="F49" s="17"/>
      <c r="G49" s="248">
        <f>ROUND(SUM(G47:G48),1)</f>
        <v>159457</v>
      </c>
      <c r="H49" s="17"/>
      <c r="I49" s="248">
        <f>ROUND(SUM(I47:I48),1)</f>
        <v>-1594527.9</v>
      </c>
      <c r="J49" s="17"/>
      <c r="K49" s="248">
        <f>ROUND(SUM(K47:K48),1)</f>
        <v>65955737.100000001</v>
      </c>
      <c r="L49" s="17"/>
      <c r="M49" s="249">
        <f>ROUND(SUM(M47:M48),1)</f>
        <v>53548994</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17.100000000000001" customHeight="1" thickTop="1">
      <c r="B50" s="2"/>
      <c r="C50" s="10"/>
      <c r="D50" s="2"/>
      <c r="E50" s="10"/>
      <c r="F50" s="2"/>
      <c r="G50" s="10"/>
      <c r="H50" s="2"/>
      <c r="I50" s="10"/>
      <c r="J50" s="2"/>
      <c r="K50" s="10"/>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6.350000000000001" customHeight="1">
      <c r="A51" s="532" t="s">
        <v>1058</v>
      </c>
      <c r="B51" s="2"/>
      <c r="C51" s="2"/>
      <c r="D51" s="2"/>
      <c r="E51" s="2"/>
      <c r="F51" s="2"/>
      <c r="G51" s="2"/>
      <c r="H51" s="2"/>
      <c r="I51" s="2"/>
      <c r="J51" s="2"/>
      <c r="K51" s="2" t="s">
        <v>22</v>
      </c>
      <c r="L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6.35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6.35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6.35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1.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13.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3.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3.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3.35" customHeight="1">
      <c r="A59" s="3"/>
      <c r="B59" s="3"/>
      <c r="C59" s="3"/>
      <c r="D59" s="3"/>
      <c r="E59" s="3"/>
      <c r="F59" s="3"/>
      <c r="G59" s="3"/>
      <c r="H59" s="3"/>
      <c r="I59" s="3"/>
      <c r="J59" s="3"/>
      <c r="K59" s="3"/>
      <c r="L59" s="3"/>
      <c r="M59" s="2"/>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3.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3.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3.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3.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3.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3.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3.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3.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3.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3.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3.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3.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3.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3.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3.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3.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3.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3.35" customHeight="1"/>
    <row r="80" spans="1:69" ht="13.35" customHeight="1"/>
    <row r="81" ht="13.35" customHeight="1"/>
    <row r="82" ht="13.35" customHeight="1"/>
    <row r="83" ht="13.35" customHeight="1"/>
    <row r="84" ht="13.35" customHeight="1"/>
    <row r="85" ht="13.35" customHeight="1"/>
    <row r="86" ht="13.35" customHeight="1"/>
    <row r="87" ht="13.35" customHeight="1"/>
    <row r="88" ht="13.35" customHeight="1"/>
    <row r="89" ht="13.35" customHeight="1"/>
    <row r="90" ht="13.35" customHeight="1"/>
    <row r="91" ht="13.35" customHeight="1"/>
    <row r="92" ht="13.35" customHeight="1"/>
    <row r="93" ht="13.35" customHeight="1"/>
    <row r="94" ht="13.35" customHeight="1"/>
    <row r="95" ht="13.35" customHeight="1"/>
    <row r="96" ht="13.35" customHeight="1"/>
    <row r="97" ht="13.35" customHeight="1"/>
    <row r="98" ht="13.35" customHeight="1"/>
    <row r="99" ht="13.35" customHeight="1"/>
    <row r="100" ht="13.35" customHeight="1"/>
  </sheetData>
  <phoneticPr fontId="0" type="noConversion"/>
  <hyperlinks>
    <hyperlink ref="A51" location="'Footnotes 1 - 11'!A1" display="See Accompanying Footnotes" xr:uid="{00000000-0004-0000-0100-000000000000}"/>
  </hyperlinks>
  <pageMargins left="0.6" right="0.4" top="0.9" bottom="0.25" header="0" footer="0.25"/>
  <pageSetup scale="61" firstPageNumber="8" orientation="landscape" useFirstPageNumber="1" r:id="rId1"/>
  <headerFooter scaleWithDoc="0">
    <oddFooter>&amp;R&amp;8&amp;P</oddFooter>
  </headerFooter>
  <customProperties>
    <customPr name="SheetOptions"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F47"/>
  <sheetViews>
    <sheetView showGridLines="0" zoomScale="90" zoomScaleNormal="90" workbookViewId="0"/>
  </sheetViews>
  <sheetFormatPr defaultColWidth="9.88671875" defaultRowHeight="12.75"/>
  <cols>
    <col min="1" max="1" width="2.44140625" style="477" customWidth="1"/>
    <col min="2" max="2" width="1.5546875" style="477" customWidth="1"/>
    <col min="3" max="3" width="19.109375" style="477" customWidth="1"/>
    <col min="4" max="4" width="1.88671875" style="477" customWidth="1"/>
    <col min="5" max="5" width="2.109375" style="477" customWidth="1"/>
    <col min="6" max="6" width="9.109375" style="477" customWidth="1"/>
    <col min="7" max="7" width="1.88671875" style="477" customWidth="1"/>
    <col min="8" max="8" width="8.88671875" style="477" customWidth="1"/>
    <col min="9" max="9" width="2" style="477" customWidth="1"/>
    <col min="10" max="10" width="9.88671875" style="477" customWidth="1"/>
    <col min="11" max="11" width="1.88671875" style="477" customWidth="1"/>
    <col min="12" max="12" width="10.109375" style="477" customWidth="1"/>
    <col min="13" max="13" width="1.88671875" style="477" customWidth="1"/>
    <col min="14" max="14" width="10.109375" style="477" customWidth="1"/>
    <col min="15" max="15" width="1.88671875" style="477" customWidth="1"/>
    <col min="16" max="16" width="10.109375" style="477" customWidth="1"/>
    <col min="17" max="17" width="1.88671875" style="477" customWidth="1"/>
    <col min="18" max="18" width="11.5546875" style="477" bestFit="1" customWidth="1"/>
    <col min="19" max="19" width="1.88671875" style="477" customWidth="1"/>
    <col min="20" max="20" width="9.109375" style="477" customWidth="1"/>
    <col min="21" max="21" width="1.88671875" style="477" customWidth="1"/>
    <col min="22" max="22" width="12" style="477" bestFit="1" customWidth="1"/>
    <col min="23" max="23" width="1.88671875" style="477" customWidth="1"/>
    <col min="24" max="24" width="10" style="477" customWidth="1"/>
    <col min="25" max="25" width="1.88671875" style="477" customWidth="1"/>
    <col min="26" max="26" width="9.88671875" style="477" customWidth="1"/>
    <col min="27" max="27" width="1.88671875" style="477" customWidth="1"/>
    <col min="28" max="28" width="10.88671875" style="477" customWidth="1"/>
    <col min="29" max="29" width="1.88671875" style="477" customWidth="1"/>
    <col min="30" max="30" width="10.88671875" style="477" customWidth="1"/>
    <col min="31" max="31" width="2.88671875" style="477" customWidth="1"/>
    <col min="32" max="32" width="10.5546875" style="477" bestFit="1" customWidth="1"/>
    <col min="33" max="16384" width="9.88671875" style="477"/>
  </cols>
  <sheetData>
    <row r="1" spans="1:31" ht="15">
      <c r="A1" s="369" t="s">
        <v>775</v>
      </c>
    </row>
    <row r="3" spans="1:31" ht="20.25">
      <c r="A3" s="568" t="s">
        <v>1317</v>
      </c>
      <c r="B3" s="476"/>
      <c r="N3" s="478"/>
      <c r="Q3" s="479"/>
      <c r="R3" s="480"/>
      <c r="S3" s="481"/>
      <c r="T3" s="481"/>
      <c r="U3" s="481"/>
      <c r="V3" s="481"/>
      <c r="W3" s="481"/>
      <c r="X3" s="481"/>
      <c r="Y3" s="481"/>
      <c r="Z3" s="478"/>
      <c r="AA3" s="478"/>
      <c r="AE3" s="482"/>
    </row>
    <row r="4" spans="1:31" ht="16.5" customHeight="1">
      <c r="A4" s="483"/>
      <c r="B4" s="484"/>
      <c r="N4" s="478"/>
      <c r="Q4" s="479"/>
      <c r="R4" s="480"/>
      <c r="S4" s="481"/>
      <c r="T4" s="481"/>
      <c r="U4" s="481"/>
      <c r="V4" s="481"/>
      <c r="W4" s="481"/>
      <c r="X4" s="481"/>
      <c r="Y4" s="481"/>
      <c r="Z4" s="478"/>
      <c r="AA4" s="478"/>
      <c r="AE4" s="482"/>
    </row>
    <row r="5" spans="1:31" ht="13.35" customHeight="1">
      <c r="N5" s="478"/>
      <c r="O5" s="478"/>
      <c r="P5" s="478"/>
      <c r="Q5" s="478"/>
      <c r="R5" s="478"/>
      <c r="S5" s="478"/>
      <c r="T5" s="478"/>
      <c r="U5" s="478"/>
      <c r="V5" s="478"/>
      <c r="W5" s="478"/>
      <c r="X5" s="478"/>
      <c r="Y5" s="478"/>
      <c r="Z5" s="478"/>
      <c r="AA5" s="478"/>
      <c r="AB5" s="485"/>
      <c r="AC5" s="485"/>
      <c r="AE5" s="482"/>
    </row>
    <row r="6" spans="1:31" ht="16.350000000000001" customHeight="1">
      <c r="B6" s="486" t="s">
        <v>1346</v>
      </c>
      <c r="C6" s="484"/>
      <c r="D6" s="481"/>
      <c r="E6" s="481"/>
      <c r="F6" s="481"/>
      <c r="G6" s="481"/>
      <c r="H6" s="481"/>
      <c r="I6" s="481"/>
      <c r="J6" s="481"/>
      <c r="K6" s="481"/>
      <c r="L6" s="478"/>
      <c r="M6" s="478"/>
      <c r="N6" s="478"/>
      <c r="O6" s="478"/>
      <c r="P6" s="478"/>
      <c r="Q6" s="478"/>
      <c r="R6" s="478"/>
      <c r="S6" s="478"/>
      <c r="T6" s="478"/>
      <c r="U6" s="478"/>
      <c r="V6" s="478"/>
      <c r="W6" s="478"/>
      <c r="X6" s="478"/>
      <c r="Y6" s="478"/>
      <c r="Z6" s="478"/>
      <c r="AA6" s="478"/>
      <c r="AB6" s="485"/>
      <c r="AC6" s="485"/>
      <c r="AE6" s="482"/>
    </row>
    <row r="7" spans="1:31" ht="10.35" customHeigh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85"/>
      <c r="AC7" s="485"/>
      <c r="AE7" s="482"/>
    </row>
    <row r="8" spans="1:31" ht="16.350000000000001" customHeight="1">
      <c r="A8" s="484"/>
      <c r="B8" s="484"/>
      <c r="C8" s="934" t="s">
        <v>1200</v>
      </c>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482"/>
    </row>
    <row r="9" spans="1:31" ht="16.350000000000001" customHeight="1">
      <c r="A9" s="484"/>
      <c r="B9" s="48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482"/>
    </row>
    <row r="10" spans="1:31" ht="30" customHeight="1">
      <c r="A10" s="484"/>
      <c r="B10" s="48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482"/>
    </row>
    <row r="11" spans="1:31" ht="7.35" customHeight="1">
      <c r="A11" s="484"/>
      <c r="B11" s="484"/>
      <c r="C11" s="484"/>
      <c r="D11" s="484"/>
      <c r="E11" s="484"/>
      <c r="F11" s="484"/>
      <c r="G11" s="484"/>
      <c r="H11" s="484"/>
      <c r="I11" s="484"/>
      <c r="J11" s="484"/>
      <c r="AE11" s="482"/>
    </row>
    <row r="12" spans="1:31" ht="7.35" customHeight="1">
      <c r="A12" s="484"/>
      <c r="B12" s="484"/>
      <c r="C12" s="484"/>
      <c r="D12" s="484"/>
      <c r="E12" s="484"/>
      <c r="F12" s="484"/>
      <c r="G12" s="484"/>
      <c r="H12" s="484"/>
      <c r="I12" s="484"/>
      <c r="J12" s="484"/>
      <c r="AE12" s="482"/>
    </row>
    <row r="13" spans="1:31" ht="16.350000000000001" customHeight="1">
      <c r="A13" s="484"/>
      <c r="B13" s="484"/>
      <c r="C13" s="487" t="s">
        <v>1325</v>
      </c>
      <c r="D13" s="484"/>
      <c r="E13" s="484"/>
      <c r="F13" s="484"/>
      <c r="G13" s="484"/>
      <c r="H13" s="484"/>
      <c r="I13" s="484"/>
      <c r="J13" s="484"/>
      <c r="AE13" s="482"/>
    </row>
    <row r="14" spans="1:31" ht="16.350000000000001" customHeight="1">
      <c r="V14" s="509"/>
      <c r="AE14" s="482"/>
    </row>
    <row r="15" spans="1:31" ht="18" customHeight="1">
      <c r="A15" s="484"/>
      <c r="B15" s="484"/>
      <c r="C15" s="488" t="s">
        <v>1318</v>
      </c>
      <c r="D15" s="489"/>
      <c r="E15" s="490"/>
      <c r="G15" s="490"/>
      <c r="H15" s="491"/>
      <c r="I15" s="490"/>
      <c r="J15" s="491"/>
      <c r="K15" s="490"/>
      <c r="L15" s="491"/>
      <c r="M15" s="490"/>
      <c r="O15" s="490"/>
      <c r="Q15" s="490"/>
      <c r="R15" s="491"/>
      <c r="S15" s="491"/>
      <c r="T15" s="491"/>
      <c r="U15" s="491"/>
      <c r="V15" s="491"/>
      <c r="W15" s="491"/>
      <c r="Y15" s="491"/>
      <c r="Z15" s="491"/>
      <c r="AA15" s="491"/>
      <c r="AD15" s="491"/>
      <c r="AE15" s="478"/>
    </row>
    <row r="16" spans="1:31" ht="18" customHeight="1">
      <c r="A16" s="484"/>
      <c r="B16" s="484"/>
      <c r="C16" s="492"/>
      <c r="F16" s="493">
        <v>2022</v>
      </c>
      <c r="G16" s="485"/>
      <c r="X16" s="493">
        <v>2023</v>
      </c>
      <c r="AD16" s="494" t="s">
        <v>858</v>
      </c>
      <c r="AE16" s="478"/>
    </row>
    <row r="17" spans="1:58" ht="14.1" customHeight="1">
      <c r="A17" s="484"/>
      <c r="B17" s="484"/>
      <c r="F17" s="495" t="s">
        <v>859</v>
      </c>
      <c r="H17" s="495" t="s">
        <v>860</v>
      </c>
      <c r="J17" s="495" t="s">
        <v>861</v>
      </c>
      <c r="L17" s="495" t="s">
        <v>862</v>
      </c>
      <c r="N17" s="495" t="s">
        <v>863</v>
      </c>
      <c r="P17" s="495" t="s">
        <v>864</v>
      </c>
      <c r="R17" s="495" t="s">
        <v>865</v>
      </c>
      <c r="T17" s="495" t="s">
        <v>866</v>
      </c>
      <c r="V17" s="495" t="s">
        <v>1068</v>
      </c>
      <c r="X17" s="495" t="s">
        <v>868</v>
      </c>
      <c r="Z17" s="495" t="s">
        <v>869</v>
      </c>
      <c r="AB17" s="495" t="s">
        <v>870</v>
      </c>
      <c r="AC17" s="494"/>
      <c r="AD17" s="495" t="s">
        <v>871</v>
      </c>
      <c r="AE17" s="478"/>
    </row>
    <row r="18" spans="1:58" s="485" customFormat="1" ht="18" customHeight="1">
      <c r="A18" s="479"/>
      <c r="B18" s="479"/>
      <c r="C18" s="496" t="s">
        <v>872</v>
      </c>
      <c r="E18" s="497"/>
      <c r="F18" s="498">
        <v>9167</v>
      </c>
      <c r="G18" s="494"/>
      <c r="H18" s="498">
        <f>F29</f>
        <v>32932</v>
      </c>
      <c r="I18" s="497"/>
      <c r="J18" s="498">
        <f>SUM(H29)</f>
        <v>47802</v>
      </c>
      <c r="K18" s="497"/>
      <c r="L18" s="498">
        <f>J29</f>
        <v>15025</v>
      </c>
      <c r="M18" s="497"/>
      <c r="N18" s="498">
        <f>SUM(L29)</f>
        <v>37802</v>
      </c>
      <c r="O18" s="497"/>
      <c r="P18" s="498">
        <f>SUM(N29)</f>
        <v>53519</v>
      </c>
      <c r="Q18" s="497"/>
      <c r="R18" s="498">
        <f>SUM(P29)</f>
        <v>21114</v>
      </c>
      <c r="S18" s="497"/>
      <c r="T18" s="498">
        <f>SUM(R29)</f>
        <v>41401</v>
      </c>
      <c r="U18" s="497"/>
      <c r="V18" s="498">
        <f>SUM(T29)</f>
        <v>55129</v>
      </c>
      <c r="W18" s="497"/>
      <c r="X18" s="498">
        <f>SUM(V29)</f>
        <v>16454</v>
      </c>
      <c r="Y18" s="497"/>
      <c r="Z18" s="498">
        <f>SUM(X29)</f>
        <v>36336</v>
      </c>
      <c r="AA18" s="497"/>
      <c r="AB18" s="498">
        <f>SUM(Z29)</f>
        <v>50393</v>
      </c>
      <c r="AC18" s="499"/>
      <c r="AD18" s="498">
        <f>F18</f>
        <v>9167</v>
      </c>
      <c r="AE18" s="494" t="s">
        <v>22</v>
      </c>
      <c r="AF18" s="500"/>
      <c r="AG18" s="500"/>
      <c r="AH18" s="500"/>
    </row>
    <row r="19" spans="1:58" ht="14.1" customHeight="1">
      <c r="A19" s="484"/>
      <c r="B19" s="484"/>
      <c r="F19" s="501"/>
      <c r="H19" s="501"/>
      <c r="J19" s="501"/>
      <c r="L19" s="501"/>
      <c r="N19" s="501"/>
      <c r="P19" s="501"/>
      <c r="R19" s="501"/>
      <c r="T19" s="501"/>
      <c r="V19" s="501"/>
      <c r="X19" s="501"/>
      <c r="Z19" s="501"/>
      <c r="AB19" s="501"/>
      <c r="AC19" s="494"/>
      <c r="AD19" s="501"/>
      <c r="AE19" s="478"/>
    </row>
    <row r="20" spans="1:58" ht="18" customHeight="1">
      <c r="A20" s="484"/>
      <c r="B20" s="484"/>
      <c r="C20" s="477" t="s">
        <v>1122</v>
      </c>
      <c r="E20" s="464"/>
      <c r="F20" s="502">
        <v>4922</v>
      </c>
      <c r="G20" s="509"/>
      <c r="H20" s="502">
        <v>176</v>
      </c>
      <c r="I20" s="509"/>
      <c r="J20" s="502">
        <v>167</v>
      </c>
      <c r="K20" s="502">
        <v>0</v>
      </c>
      <c r="L20" s="502">
        <v>5647</v>
      </c>
      <c r="M20" s="502">
        <v>0</v>
      </c>
      <c r="N20" s="502">
        <v>380</v>
      </c>
      <c r="O20" s="502"/>
      <c r="P20" s="502">
        <v>156</v>
      </c>
      <c r="Q20" s="502">
        <v>0</v>
      </c>
      <c r="R20" s="502">
        <v>5031</v>
      </c>
      <c r="S20" s="502">
        <v>0</v>
      </c>
      <c r="T20" s="502">
        <v>130</v>
      </c>
      <c r="U20" s="502"/>
      <c r="V20" s="502">
        <v>127</v>
      </c>
      <c r="W20" s="502">
        <v>0</v>
      </c>
      <c r="X20" s="502">
        <v>5401</v>
      </c>
      <c r="Y20" s="502">
        <v>0</v>
      </c>
      <c r="Z20" s="502">
        <v>147</v>
      </c>
      <c r="AA20" s="509"/>
      <c r="AB20" s="502">
        <v>146</v>
      </c>
      <c r="AC20" s="509"/>
      <c r="AD20" s="502">
        <f>ROUND(SUM(F20:AB20),0)</f>
        <v>22430</v>
      </c>
      <c r="AE20" s="466"/>
      <c r="AF20" s="503"/>
      <c r="AG20" s="503"/>
      <c r="AH20" s="503"/>
    </row>
    <row r="21" spans="1:58" ht="18" customHeight="1">
      <c r="A21" s="484"/>
      <c r="B21" s="484"/>
      <c r="C21" s="477" t="s">
        <v>1225</v>
      </c>
      <c r="E21" s="464"/>
      <c r="F21" s="502">
        <v>3720</v>
      </c>
      <c r="G21" s="509"/>
      <c r="H21" s="502">
        <v>66</v>
      </c>
      <c r="I21" s="509"/>
      <c r="J21" s="502">
        <v>14858</v>
      </c>
      <c r="K21" s="502"/>
      <c r="L21" s="502">
        <v>14</v>
      </c>
      <c r="M21" s="502"/>
      <c r="N21" s="502">
        <v>32</v>
      </c>
      <c r="O21" s="502"/>
      <c r="P21" s="502">
        <v>20957</v>
      </c>
      <c r="Q21" s="502"/>
      <c r="R21" s="502">
        <v>5</v>
      </c>
      <c r="S21" s="502"/>
      <c r="T21" s="502">
        <v>2</v>
      </c>
      <c r="U21" s="502"/>
      <c r="V21" s="502">
        <v>16326</v>
      </c>
      <c r="W21" s="502"/>
      <c r="X21" s="502">
        <v>150</v>
      </c>
      <c r="Y21" s="502"/>
      <c r="Z21" s="502">
        <v>20</v>
      </c>
      <c r="AA21" s="509"/>
      <c r="AB21" s="502">
        <v>13000</v>
      </c>
      <c r="AC21" s="509"/>
      <c r="AD21" s="502">
        <f t="shared" ref="AD21:AD22" si="0">ROUND(SUM(F21:AB21),0)</f>
        <v>69150</v>
      </c>
      <c r="AE21" s="466"/>
      <c r="AF21" s="667"/>
      <c r="AG21" s="503"/>
      <c r="AH21" s="503"/>
    </row>
    <row r="22" spans="1:58" ht="18" customHeight="1">
      <c r="A22" s="484"/>
      <c r="B22" s="484"/>
      <c r="C22" s="477" t="s">
        <v>1123</v>
      </c>
      <c r="E22" s="464"/>
      <c r="F22" s="502">
        <v>15117</v>
      </c>
      <c r="G22" s="509"/>
      <c r="H22" s="502">
        <v>14621</v>
      </c>
      <c r="I22" s="509"/>
      <c r="J22" s="502">
        <v>15904</v>
      </c>
      <c r="K22" s="502"/>
      <c r="L22" s="502">
        <v>17086</v>
      </c>
      <c r="M22" s="502"/>
      <c r="N22" s="502">
        <v>15275</v>
      </c>
      <c r="O22" s="502"/>
      <c r="P22" s="502">
        <v>17095</v>
      </c>
      <c r="Q22" s="502"/>
      <c r="R22" s="502">
        <v>15155</v>
      </c>
      <c r="S22" s="502"/>
      <c r="T22" s="502">
        <v>13533</v>
      </c>
      <c r="U22" s="502"/>
      <c r="V22" s="502">
        <v>13659</v>
      </c>
      <c r="W22" s="502"/>
      <c r="X22" s="502">
        <v>14183</v>
      </c>
      <c r="Y22" s="502"/>
      <c r="Z22" s="502">
        <v>13797</v>
      </c>
      <c r="AA22" s="509"/>
      <c r="AB22" s="502">
        <v>13852</v>
      </c>
      <c r="AC22" s="509"/>
      <c r="AD22" s="502">
        <f t="shared" si="0"/>
        <v>179277</v>
      </c>
      <c r="AE22" s="466"/>
      <c r="AF22" s="667"/>
      <c r="AG22" s="503"/>
      <c r="AH22" s="503"/>
    </row>
    <row r="23" spans="1:58" ht="18" customHeight="1">
      <c r="A23" s="484"/>
      <c r="B23" s="484"/>
      <c r="C23" s="477" t="s">
        <v>874</v>
      </c>
      <c r="E23" s="464"/>
      <c r="F23" s="502">
        <v>6</v>
      </c>
      <c r="G23" s="466"/>
      <c r="H23" s="502">
        <v>7</v>
      </c>
      <c r="I23" s="466"/>
      <c r="J23" s="502">
        <v>25</v>
      </c>
      <c r="K23" s="502" t="s">
        <v>22</v>
      </c>
      <c r="L23" s="502">
        <v>30</v>
      </c>
      <c r="M23" s="502" t="s">
        <v>22</v>
      </c>
      <c r="N23" s="502">
        <v>30</v>
      </c>
      <c r="O23" s="502"/>
      <c r="P23" s="502">
        <v>72</v>
      </c>
      <c r="Q23" s="502" t="s">
        <v>22</v>
      </c>
      <c r="R23" s="502">
        <v>96</v>
      </c>
      <c r="S23" s="502" t="s">
        <v>22</v>
      </c>
      <c r="T23" s="502">
        <v>63</v>
      </c>
      <c r="U23" s="502"/>
      <c r="V23" s="502">
        <v>142</v>
      </c>
      <c r="W23" s="502" t="s">
        <v>22</v>
      </c>
      <c r="X23" s="502">
        <v>148</v>
      </c>
      <c r="Y23" s="502" t="s">
        <v>22</v>
      </c>
      <c r="Z23" s="502">
        <v>93</v>
      </c>
      <c r="AA23" s="466"/>
      <c r="AB23" s="502">
        <v>152</v>
      </c>
      <c r="AC23" s="466"/>
      <c r="AD23" s="502">
        <f>ROUND(SUM(F23:AB23),0)</f>
        <v>864</v>
      </c>
      <c r="AE23" s="466"/>
      <c r="AF23" s="503"/>
      <c r="AG23" s="503"/>
      <c r="AH23" s="503"/>
    </row>
    <row r="24" spans="1:58" s="485" customFormat="1" ht="18" customHeight="1">
      <c r="A24" s="479"/>
      <c r="B24" s="479"/>
      <c r="C24" s="485" t="s">
        <v>875</v>
      </c>
      <c r="E24" s="504"/>
      <c r="F24" s="507">
        <f>SUM(F20:F23)</f>
        <v>23765</v>
      </c>
      <c r="G24" s="506"/>
      <c r="H24" s="507">
        <f>SUM(H20:H23)</f>
        <v>14870</v>
      </c>
      <c r="I24" s="506"/>
      <c r="J24" s="507">
        <f>SUM(J20:J23)</f>
        <v>30954</v>
      </c>
      <c r="K24" s="506"/>
      <c r="L24" s="507">
        <f>SUM(L20:L23)</f>
        <v>22777</v>
      </c>
      <c r="M24" s="506"/>
      <c r="N24" s="507">
        <f>SUM(N20:N23)</f>
        <v>15717</v>
      </c>
      <c r="O24" s="506"/>
      <c r="P24" s="507">
        <f>SUM(P20:P23)</f>
        <v>38280</v>
      </c>
      <c r="Q24" s="506"/>
      <c r="R24" s="507">
        <f>SUM(R20:R23)</f>
        <v>20287</v>
      </c>
      <c r="S24" s="506"/>
      <c r="T24" s="507">
        <f>SUM(T20:T23)</f>
        <v>13728</v>
      </c>
      <c r="U24" s="506"/>
      <c r="V24" s="507">
        <f>SUM(V20:V23)</f>
        <v>30254</v>
      </c>
      <c r="W24" s="506"/>
      <c r="X24" s="507">
        <f>SUM(X20:X23)</f>
        <v>19882</v>
      </c>
      <c r="Y24" s="506"/>
      <c r="Z24" s="507">
        <f>SUM(Z20:Z23)</f>
        <v>14057</v>
      </c>
      <c r="AB24" s="507">
        <f>SUM(AB20:AB23)</f>
        <v>27150</v>
      </c>
      <c r="AD24" s="507">
        <f>SUM(AD20:AD23)</f>
        <v>271721</v>
      </c>
      <c r="AE24" s="508"/>
      <c r="AF24" s="500"/>
      <c r="AG24" s="500"/>
      <c r="AH24" s="500"/>
    </row>
    <row r="25" spans="1:58" ht="16.350000000000001" customHeight="1">
      <c r="A25" s="484"/>
      <c r="B25" s="484"/>
      <c r="E25" s="490"/>
      <c r="F25" s="509"/>
      <c r="G25" s="490"/>
      <c r="H25" s="509"/>
      <c r="I25" s="510"/>
      <c r="J25" s="511"/>
      <c r="K25" s="510"/>
      <c r="L25" s="511"/>
      <c r="M25" s="510"/>
      <c r="N25" s="509"/>
      <c r="O25" s="510"/>
      <c r="P25" s="509"/>
      <c r="Q25" s="490"/>
      <c r="R25" s="509"/>
      <c r="S25" s="490"/>
      <c r="T25" s="509"/>
      <c r="V25" s="509"/>
      <c r="X25" s="509"/>
      <c r="Z25" s="509"/>
      <c r="AB25" s="509"/>
      <c r="AD25" s="509"/>
      <c r="AF25" s="503"/>
      <c r="AG25" s="503"/>
      <c r="AH25" s="503"/>
    </row>
    <row r="26" spans="1:58" ht="18" customHeight="1">
      <c r="A26" s="484"/>
      <c r="B26" s="484"/>
      <c r="C26" s="477" t="s">
        <v>1091</v>
      </c>
      <c r="E26" s="490"/>
      <c r="F26" s="502">
        <v>0</v>
      </c>
      <c r="H26" s="502">
        <v>0</v>
      </c>
      <c r="J26" s="502">
        <v>63731</v>
      </c>
      <c r="L26" s="502">
        <v>0</v>
      </c>
      <c r="N26" s="502">
        <v>0</v>
      </c>
      <c r="P26" s="502">
        <v>70685</v>
      </c>
      <c r="R26" s="502">
        <v>0</v>
      </c>
      <c r="T26" s="502">
        <v>0</v>
      </c>
      <c r="U26" s="513"/>
      <c r="V26" s="502">
        <v>68929</v>
      </c>
      <c r="X26" s="502">
        <v>0</v>
      </c>
      <c r="Z26" s="502">
        <v>0</v>
      </c>
      <c r="AB26" s="502">
        <v>64389</v>
      </c>
      <c r="AD26" s="514">
        <f>ROUND(SUM(F26:AB26),0)</f>
        <v>267734</v>
      </c>
      <c r="AE26" s="515"/>
      <c r="AF26" s="516"/>
      <c r="AG26" s="516"/>
      <c r="AH26" s="516"/>
      <c r="AI26" s="515"/>
      <c r="AJ26" s="515"/>
      <c r="AK26" s="515"/>
      <c r="AL26" s="515"/>
      <c r="AM26" s="515"/>
      <c r="AN26" s="515"/>
      <c r="AO26" s="515"/>
      <c r="AP26" s="515"/>
      <c r="AQ26" s="515"/>
      <c r="AR26" s="515"/>
      <c r="AS26" s="515"/>
      <c r="AT26" s="515"/>
      <c r="AU26" s="515"/>
      <c r="AV26" s="515"/>
      <c r="AW26" s="515"/>
      <c r="AX26" s="515"/>
      <c r="AY26" s="515"/>
      <c r="AZ26" s="515"/>
      <c r="BA26" s="515"/>
    </row>
    <row r="27" spans="1:58" s="485" customFormat="1" ht="18" customHeight="1">
      <c r="A27" s="479"/>
      <c r="B27" s="479"/>
      <c r="C27" s="485" t="s">
        <v>880</v>
      </c>
      <c r="E27" s="517"/>
      <c r="F27" s="507">
        <f>ROUND(SUM(F26:F26),0)</f>
        <v>0</v>
      </c>
      <c r="G27" s="517"/>
      <c r="H27" s="507">
        <f>ROUND(SUM(H26:H26),0)</f>
        <v>0</v>
      </c>
      <c r="I27" s="517"/>
      <c r="J27" s="507">
        <f>ROUND(SUM(J26:J26),0)</f>
        <v>63731</v>
      </c>
      <c r="K27" s="517"/>
      <c r="L27" s="507">
        <f>ROUND(SUM(L26:L26),0)</f>
        <v>0</v>
      </c>
      <c r="M27" s="517"/>
      <c r="N27" s="507">
        <f>ROUND(SUM(N26:N26),0)</f>
        <v>0</v>
      </c>
      <c r="O27" s="517"/>
      <c r="P27" s="507">
        <f>ROUND(SUM(P26:P26),0)</f>
        <v>70685</v>
      </c>
      <c r="Q27" s="517"/>
      <c r="R27" s="505">
        <f>ROUND(SUM(R26:R26),0)</f>
        <v>0</v>
      </c>
      <c r="S27" s="518"/>
      <c r="T27" s="505">
        <f>ROUND(SUM(T26:T26),0)</f>
        <v>0</v>
      </c>
      <c r="U27" s="517"/>
      <c r="V27" s="507">
        <f>ROUND(SUM(V26:V26),0)</f>
        <v>68929</v>
      </c>
      <c r="W27" s="517"/>
      <c r="X27" s="507">
        <f>ROUND(SUM(X26:X26),0)</f>
        <v>0</v>
      </c>
      <c r="Y27" s="517"/>
      <c r="Z27" s="507">
        <f>ROUND(SUM(Z26:Z26),0)</f>
        <v>0</v>
      </c>
      <c r="AA27" s="517"/>
      <c r="AB27" s="507">
        <f>ROUND(SUM(AB26:AB26),0)</f>
        <v>64389</v>
      </c>
      <c r="AC27" s="517"/>
      <c r="AD27" s="507">
        <f>ROUND(SUM(AD26:AD26),0)</f>
        <v>267734</v>
      </c>
      <c r="AE27" s="508"/>
      <c r="AF27" s="519"/>
      <c r="AG27" s="519"/>
      <c r="AH27" s="519"/>
      <c r="AI27" s="508"/>
      <c r="AJ27" s="508"/>
      <c r="AK27" s="508"/>
      <c r="AL27" s="508"/>
      <c r="AM27" s="508"/>
      <c r="AN27" s="508"/>
      <c r="AO27" s="508"/>
      <c r="AP27" s="508"/>
      <c r="AQ27" s="508"/>
      <c r="AR27" s="508"/>
      <c r="AS27" s="508"/>
      <c r="AT27" s="508"/>
      <c r="AU27" s="508"/>
      <c r="AV27" s="508"/>
      <c r="AW27" s="508"/>
      <c r="AX27" s="508"/>
      <c r="AY27" s="508"/>
      <c r="AZ27" s="508"/>
      <c r="BA27" s="508"/>
    </row>
    <row r="28" spans="1:58" ht="12" customHeight="1">
      <c r="B28" s="484"/>
      <c r="F28" s="509"/>
      <c r="G28" s="466"/>
      <c r="H28" s="509"/>
      <c r="I28" s="466"/>
      <c r="J28" s="509"/>
      <c r="K28" s="466"/>
      <c r="L28" s="509"/>
      <c r="M28" s="466"/>
      <c r="N28" s="509"/>
      <c r="O28" s="466"/>
      <c r="P28" s="509"/>
      <c r="Q28" s="466"/>
      <c r="R28" s="509"/>
      <c r="S28" s="466"/>
      <c r="T28" s="509"/>
      <c r="U28" s="466"/>
      <c r="V28" s="509"/>
      <c r="W28" s="466"/>
      <c r="X28" s="509"/>
      <c r="Y28" s="466"/>
      <c r="Z28" s="509"/>
      <c r="AA28" s="466"/>
      <c r="AB28" s="509" t="s">
        <v>22</v>
      </c>
      <c r="AC28" s="466"/>
      <c r="AD28" s="509"/>
      <c r="AE28" s="520"/>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row>
    <row r="29" spans="1:58" s="485" customFormat="1" ht="14.1" customHeight="1" thickBot="1">
      <c r="A29" s="479"/>
      <c r="B29" s="479"/>
      <c r="C29" s="485" t="s">
        <v>881</v>
      </c>
      <c r="D29" s="521"/>
      <c r="E29" s="497"/>
      <c r="F29" s="522">
        <f>ROUND(SUM(F18)+SUM(F24)-SUM(F27),0)</f>
        <v>32932</v>
      </c>
      <c r="G29" s="499"/>
      <c r="H29" s="522">
        <f>ROUND(SUM(H18)+SUM(H24)-SUM(H27),0)</f>
        <v>47802</v>
      </c>
      <c r="I29" s="499"/>
      <c r="J29" s="522">
        <f>ROUND(SUM(J18)+SUM(J24)-SUM(J27),0)</f>
        <v>15025</v>
      </c>
      <c r="K29" s="523"/>
      <c r="L29" s="522">
        <f>ROUND(SUM(L18)+SUM(L24)-SUM(L27),0)</f>
        <v>37802</v>
      </c>
      <c r="M29" s="523"/>
      <c r="N29" s="522">
        <f>N18+N24-N27</f>
        <v>53519</v>
      </c>
      <c r="O29" s="523"/>
      <c r="P29" s="522">
        <f>ROUND(SUM(P18)+SUM(P24)-SUM(P27),0)</f>
        <v>21114</v>
      </c>
      <c r="Q29" s="523"/>
      <c r="R29" s="522">
        <f>ROUND(SUM(R18)+SUM(R24)-SUM(R27),0)</f>
        <v>41401</v>
      </c>
      <c r="S29" s="523"/>
      <c r="T29" s="522">
        <f>ROUND(SUM(T18)+SUM(T24)-SUM(T27),0)</f>
        <v>55129</v>
      </c>
      <c r="U29" s="523"/>
      <c r="V29" s="522">
        <f>ROUND(SUM(V18)+SUM(V24)-SUM(V27),0)</f>
        <v>16454</v>
      </c>
      <c r="W29" s="523"/>
      <c r="X29" s="522">
        <f>ROUND(SUM(X18)+SUM(X24)-SUM(X27),0)</f>
        <v>36336</v>
      </c>
      <c r="Y29" s="523"/>
      <c r="Z29" s="522">
        <f>ROUND(SUM(Z18)+SUM(Z24)-SUM(Z27),0)</f>
        <v>50393</v>
      </c>
      <c r="AA29" s="523"/>
      <c r="AB29" s="522">
        <f>ROUND(SUM(AB18+AB24-AB27),0)</f>
        <v>13154</v>
      </c>
      <c r="AC29" s="523"/>
      <c r="AD29" s="522">
        <f>ROUND(SUM(AD18+AD24-AD27),0)</f>
        <v>13154</v>
      </c>
    </row>
    <row r="30" spans="1:58" s="485" customFormat="1" ht="14.1" customHeight="1" thickTop="1">
      <c r="A30" s="479"/>
      <c r="B30" s="479"/>
      <c r="D30" s="521"/>
      <c r="E30" s="497"/>
      <c r="F30" s="524"/>
      <c r="G30" s="499"/>
      <c r="H30" s="524"/>
      <c r="I30" s="499"/>
      <c r="J30" s="524"/>
      <c r="K30" s="523"/>
      <c r="L30" s="524"/>
      <c r="M30" s="523"/>
      <c r="N30" s="524"/>
      <c r="O30" s="523"/>
      <c r="P30" s="524"/>
      <c r="Q30" s="523"/>
      <c r="R30" s="524"/>
      <c r="S30" s="523"/>
      <c r="T30" s="524"/>
      <c r="U30" s="523"/>
      <c r="V30" s="524"/>
      <c r="W30" s="523"/>
      <c r="X30" s="524"/>
      <c r="Y30" s="523"/>
      <c r="Z30" s="524"/>
      <c r="AA30" s="523"/>
      <c r="AB30" s="524"/>
      <c r="AC30" s="523"/>
      <c r="AD30" s="524"/>
    </row>
    <row r="32" spans="1:58" ht="18" customHeight="1">
      <c r="C32" s="488" t="s">
        <v>1234</v>
      </c>
      <c r="D32" s="489"/>
      <c r="E32" s="490"/>
      <c r="G32" s="490"/>
      <c r="H32" s="491"/>
      <c r="I32" s="490"/>
      <c r="J32" s="491"/>
      <c r="K32" s="490"/>
      <c r="L32" s="491"/>
      <c r="M32" s="490"/>
      <c r="O32" s="490"/>
      <c r="Q32" s="490"/>
      <c r="R32" s="491"/>
      <c r="S32" s="491"/>
      <c r="T32" s="491"/>
      <c r="U32" s="491"/>
      <c r="V32" s="491"/>
      <c r="W32" s="491"/>
      <c r="Y32" s="491"/>
      <c r="Z32" s="491"/>
      <c r="AA32" s="491"/>
      <c r="AD32" s="491"/>
    </row>
    <row r="33" spans="3:30" ht="18" customHeight="1">
      <c r="C33" s="492"/>
      <c r="F33" s="493">
        <v>2021</v>
      </c>
      <c r="G33" s="485"/>
      <c r="X33" s="493">
        <v>2022</v>
      </c>
      <c r="AD33" s="494" t="s">
        <v>858</v>
      </c>
    </row>
    <row r="34" spans="3:30" ht="18" customHeight="1">
      <c r="F34" s="495" t="s">
        <v>859</v>
      </c>
      <c r="H34" s="495" t="s">
        <v>860</v>
      </c>
      <c r="J34" s="495" t="s">
        <v>861</v>
      </c>
      <c r="L34" s="495" t="s">
        <v>862</v>
      </c>
      <c r="N34" s="495" t="s">
        <v>863</v>
      </c>
      <c r="P34" s="495" t="s">
        <v>864</v>
      </c>
      <c r="R34" s="495" t="s">
        <v>865</v>
      </c>
      <c r="T34" s="495" t="s">
        <v>866</v>
      </c>
      <c r="V34" s="495" t="s">
        <v>1068</v>
      </c>
      <c r="X34" s="495" t="s">
        <v>868</v>
      </c>
      <c r="Z34" s="495" t="s">
        <v>869</v>
      </c>
      <c r="AB34" s="495" t="s">
        <v>870</v>
      </c>
      <c r="AC34" s="494"/>
      <c r="AD34" s="495" t="s">
        <v>871</v>
      </c>
    </row>
    <row r="35" spans="3:30" ht="18" customHeight="1">
      <c r="C35" s="496" t="s">
        <v>872</v>
      </c>
      <c r="D35" s="485"/>
      <c r="E35" s="497"/>
      <c r="F35" s="498">
        <v>9390</v>
      </c>
      <c r="G35" s="494"/>
      <c r="H35" s="498">
        <f>F46</f>
        <v>33469</v>
      </c>
      <c r="I35" s="497"/>
      <c r="J35" s="498">
        <f>SUM(H46)</f>
        <v>52151</v>
      </c>
      <c r="K35" s="497"/>
      <c r="L35" s="498">
        <f>J46</f>
        <v>12910</v>
      </c>
      <c r="M35" s="497"/>
      <c r="N35" s="498">
        <f>SUM(L46)</f>
        <v>34456</v>
      </c>
      <c r="O35" s="497"/>
      <c r="P35" s="498">
        <f>SUM(N46)</f>
        <v>51184</v>
      </c>
      <c r="Q35" s="497"/>
      <c r="R35" s="498">
        <f>SUM(P46)</f>
        <v>18722</v>
      </c>
      <c r="S35" s="497"/>
      <c r="T35" s="498">
        <f>SUM(R46)</f>
        <v>38384</v>
      </c>
      <c r="U35" s="497"/>
      <c r="V35" s="498">
        <f>SUM(T46)</f>
        <v>51996</v>
      </c>
      <c r="W35" s="497"/>
      <c r="X35" s="498">
        <f>SUM(V46)</f>
        <v>16340</v>
      </c>
      <c r="Y35" s="497"/>
      <c r="Z35" s="498">
        <f>SUM(X46)</f>
        <v>34043</v>
      </c>
      <c r="AA35" s="497"/>
      <c r="AB35" s="498">
        <f>SUM(Z46)</f>
        <v>47554</v>
      </c>
      <c r="AC35" s="499"/>
      <c r="AD35" s="498">
        <f>F35</f>
        <v>9390</v>
      </c>
    </row>
    <row r="36" spans="3:30" ht="18" customHeight="1">
      <c r="F36" s="501"/>
      <c r="H36" s="501"/>
      <c r="J36" s="501"/>
      <c r="L36" s="501"/>
      <c r="N36" s="501"/>
      <c r="P36" s="501"/>
      <c r="R36" s="501"/>
      <c r="T36" s="501"/>
      <c r="V36" s="501"/>
      <c r="X36" s="501"/>
      <c r="Z36" s="501"/>
      <c r="AB36" s="501"/>
      <c r="AC36" s="494"/>
      <c r="AD36" s="501"/>
    </row>
    <row r="37" spans="3:30" ht="18" customHeight="1">
      <c r="C37" s="477" t="s">
        <v>1122</v>
      </c>
      <c r="E37" s="464"/>
      <c r="F37" s="502">
        <v>2648</v>
      </c>
      <c r="G37" s="509"/>
      <c r="H37" s="502">
        <v>256</v>
      </c>
      <c r="I37" s="509"/>
      <c r="J37" s="502">
        <v>539</v>
      </c>
      <c r="K37" s="502">
        <v>0</v>
      </c>
      <c r="L37" s="502">
        <v>3307</v>
      </c>
      <c r="M37" s="502">
        <v>0</v>
      </c>
      <c r="N37" s="502">
        <v>315</v>
      </c>
      <c r="O37" s="502"/>
      <c r="P37" s="502">
        <v>227</v>
      </c>
      <c r="Q37" s="502">
        <v>0</v>
      </c>
      <c r="R37" s="502">
        <v>4426</v>
      </c>
      <c r="S37" s="502">
        <v>0</v>
      </c>
      <c r="T37" s="502">
        <v>290</v>
      </c>
      <c r="U37" s="502"/>
      <c r="V37" s="502">
        <v>320</v>
      </c>
      <c r="W37" s="502">
        <v>0</v>
      </c>
      <c r="X37" s="502">
        <v>4303</v>
      </c>
      <c r="Y37" s="502">
        <v>0</v>
      </c>
      <c r="Z37" s="502">
        <v>636</v>
      </c>
      <c r="AA37" s="509"/>
      <c r="AB37" s="502">
        <v>167</v>
      </c>
      <c r="AC37" s="509"/>
      <c r="AD37" s="502">
        <f>ROUND(SUM(F37:AB37),0)</f>
        <v>17434</v>
      </c>
    </row>
    <row r="38" spans="3:30" ht="18" customHeight="1">
      <c r="C38" s="477" t="s">
        <v>1225</v>
      </c>
      <c r="E38" s="464"/>
      <c r="F38" s="502">
        <v>10</v>
      </c>
      <c r="G38" s="509"/>
      <c r="H38" s="502">
        <v>-12</v>
      </c>
      <c r="I38" s="509"/>
      <c r="J38" s="502">
        <v>12371</v>
      </c>
      <c r="K38" s="502"/>
      <c r="L38" s="502">
        <v>13</v>
      </c>
      <c r="M38" s="502"/>
      <c r="N38" s="502">
        <v>2</v>
      </c>
      <c r="O38" s="502"/>
      <c r="P38" s="502">
        <v>18495</v>
      </c>
      <c r="Q38" s="502"/>
      <c r="R38" s="502">
        <v>-2</v>
      </c>
      <c r="S38" s="502"/>
      <c r="T38" s="502">
        <v>186</v>
      </c>
      <c r="U38" s="502"/>
      <c r="V38" s="502">
        <v>16020</v>
      </c>
      <c r="W38" s="502"/>
      <c r="X38" s="502">
        <v>19</v>
      </c>
      <c r="Y38" s="502"/>
      <c r="Z38" s="502">
        <v>228</v>
      </c>
      <c r="AA38" s="509"/>
      <c r="AB38" s="502">
        <v>9000</v>
      </c>
      <c r="AC38" s="509"/>
      <c r="AD38" s="502">
        <f t="shared" ref="AD38:AD39" si="1">ROUND(SUM(F38:AB38),0)</f>
        <v>56330</v>
      </c>
    </row>
    <row r="39" spans="3:30" ht="18" customHeight="1">
      <c r="C39" s="477" t="s">
        <v>1123</v>
      </c>
      <c r="E39" s="464"/>
      <c r="F39" s="502">
        <v>21419</v>
      </c>
      <c r="G39" s="509"/>
      <c r="H39" s="502">
        <v>18436</v>
      </c>
      <c r="I39" s="509"/>
      <c r="J39" s="502">
        <v>17161</v>
      </c>
      <c r="K39" s="502"/>
      <c r="L39" s="502">
        <v>18224</v>
      </c>
      <c r="M39" s="502"/>
      <c r="N39" s="502">
        <v>16411</v>
      </c>
      <c r="O39" s="502"/>
      <c r="P39" s="502">
        <v>16540</v>
      </c>
      <c r="Q39" s="502"/>
      <c r="R39" s="502">
        <v>15235</v>
      </c>
      <c r="S39" s="502"/>
      <c r="T39" s="502">
        <v>13135</v>
      </c>
      <c r="U39" s="502"/>
      <c r="V39" s="502">
        <v>12652</v>
      </c>
      <c r="W39" s="502"/>
      <c r="X39" s="502">
        <v>13379</v>
      </c>
      <c r="Y39" s="502"/>
      <c r="Z39" s="502">
        <v>12645</v>
      </c>
      <c r="AA39" s="509"/>
      <c r="AB39" s="502">
        <v>12447</v>
      </c>
      <c r="AC39" s="509"/>
      <c r="AD39" s="502">
        <f t="shared" si="1"/>
        <v>187684</v>
      </c>
    </row>
    <row r="40" spans="3:30" ht="18" customHeight="1">
      <c r="C40" s="477" t="s">
        <v>874</v>
      </c>
      <c r="E40" s="464"/>
      <c r="F40" s="502">
        <v>2</v>
      </c>
      <c r="G40" s="466"/>
      <c r="H40" s="502">
        <v>2</v>
      </c>
      <c r="I40" s="466"/>
      <c r="J40" s="502">
        <v>2</v>
      </c>
      <c r="K40" s="502" t="s">
        <v>22</v>
      </c>
      <c r="L40" s="502">
        <v>2</v>
      </c>
      <c r="M40" s="502" t="s">
        <v>22</v>
      </c>
      <c r="N40" s="502">
        <v>0</v>
      </c>
      <c r="O40" s="502"/>
      <c r="P40" s="502">
        <v>2</v>
      </c>
      <c r="Q40" s="502" t="s">
        <v>22</v>
      </c>
      <c r="R40" s="502">
        <v>3</v>
      </c>
      <c r="S40" s="502" t="s">
        <v>22</v>
      </c>
      <c r="T40" s="502">
        <v>1</v>
      </c>
      <c r="U40" s="502"/>
      <c r="V40" s="502">
        <v>2</v>
      </c>
      <c r="W40" s="502" t="s">
        <v>22</v>
      </c>
      <c r="X40" s="502">
        <v>2</v>
      </c>
      <c r="Y40" s="502" t="s">
        <v>22</v>
      </c>
      <c r="Z40" s="502">
        <v>2</v>
      </c>
      <c r="AA40" s="466"/>
      <c r="AB40" s="502">
        <v>4</v>
      </c>
      <c r="AC40" s="466"/>
      <c r="AD40" s="502">
        <f>ROUND(SUM(F40:AB40),0)</f>
        <v>24</v>
      </c>
    </row>
    <row r="41" spans="3:30" ht="18" customHeight="1">
      <c r="C41" s="485" t="s">
        <v>875</v>
      </c>
      <c r="D41" s="485"/>
      <c r="E41" s="504"/>
      <c r="F41" s="507">
        <f>SUM(F37:F40)</f>
        <v>24079</v>
      </c>
      <c r="G41" s="506"/>
      <c r="H41" s="507">
        <f>SUM(H37:H40)</f>
        <v>18682</v>
      </c>
      <c r="I41" s="506"/>
      <c r="J41" s="507">
        <f>SUM(J37:J40)</f>
        <v>30073</v>
      </c>
      <c r="K41" s="506"/>
      <c r="L41" s="507">
        <f>SUM(L37:L40)</f>
        <v>21546</v>
      </c>
      <c r="M41" s="506"/>
      <c r="N41" s="507">
        <f>SUM(N37:N40)</f>
        <v>16728</v>
      </c>
      <c r="O41" s="506"/>
      <c r="P41" s="507">
        <f>SUM(P37:P40)</f>
        <v>35264</v>
      </c>
      <c r="Q41" s="506"/>
      <c r="R41" s="507">
        <f>SUM(R37:R40)</f>
        <v>19662</v>
      </c>
      <c r="S41" s="506"/>
      <c r="T41" s="507">
        <f>SUM(T37:T40)</f>
        <v>13612</v>
      </c>
      <c r="U41" s="506"/>
      <c r="V41" s="507">
        <f>SUM(V37:V40)</f>
        <v>28994</v>
      </c>
      <c r="W41" s="506"/>
      <c r="X41" s="507">
        <f>SUM(X37:X40)</f>
        <v>17703</v>
      </c>
      <c r="Y41" s="506"/>
      <c r="Z41" s="507">
        <f>SUM(Z37:Z40)</f>
        <v>13511</v>
      </c>
      <c r="AA41" s="485"/>
      <c r="AB41" s="507">
        <f>SUM(AB37:AB40)</f>
        <v>21618</v>
      </c>
      <c r="AC41" s="485"/>
      <c r="AD41" s="507">
        <f>SUM(AD37:AD40)</f>
        <v>261472</v>
      </c>
    </row>
    <row r="42" spans="3:30" ht="18" customHeight="1">
      <c r="E42" s="490"/>
      <c r="F42" s="509"/>
      <c r="G42" s="490"/>
      <c r="H42" s="509"/>
      <c r="I42" s="510"/>
      <c r="J42" s="511"/>
      <c r="K42" s="510"/>
      <c r="L42" s="511"/>
      <c r="M42" s="510"/>
      <c r="N42" s="509"/>
      <c r="O42" s="510"/>
      <c r="P42" s="509"/>
      <c r="Q42" s="490"/>
      <c r="R42" s="509"/>
      <c r="S42" s="490"/>
      <c r="T42" s="509"/>
      <c r="V42" s="509"/>
      <c r="X42" s="509"/>
      <c r="Z42" s="509"/>
      <c r="AB42" s="509"/>
      <c r="AD42" s="509"/>
    </row>
    <row r="43" spans="3:30" ht="18" customHeight="1">
      <c r="C43" s="477" t="s">
        <v>1091</v>
      </c>
      <c r="E43" s="490"/>
      <c r="F43" s="502">
        <v>0</v>
      </c>
      <c r="H43" s="502">
        <v>0</v>
      </c>
      <c r="J43" s="502">
        <v>69314</v>
      </c>
      <c r="L43" s="502">
        <v>0</v>
      </c>
      <c r="N43" s="502">
        <v>0</v>
      </c>
      <c r="P43" s="502">
        <v>67726</v>
      </c>
      <c r="R43" s="502">
        <v>0</v>
      </c>
      <c r="T43" s="502">
        <v>0</v>
      </c>
      <c r="U43" s="513"/>
      <c r="V43" s="502">
        <v>64650</v>
      </c>
      <c r="X43" s="502">
        <v>0</v>
      </c>
      <c r="Z43" s="502">
        <v>0</v>
      </c>
      <c r="AB43" s="502">
        <v>60005</v>
      </c>
      <c r="AD43" s="514">
        <f>ROUND(SUM(F43:AB43),0)</f>
        <v>261695</v>
      </c>
    </row>
    <row r="44" spans="3:30" ht="18" customHeight="1">
      <c r="C44" s="485" t="s">
        <v>880</v>
      </c>
      <c r="D44" s="485"/>
      <c r="E44" s="517"/>
      <c r="F44" s="507">
        <f>ROUND(SUM(F43:F43),0)</f>
        <v>0</v>
      </c>
      <c r="G44" s="517"/>
      <c r="H44" s="507">
        <f>ROUND(SUM(H43:H43),0)</f>
        <v>0</v>
      </c>
      <c r="I44" s="517"/>
      <c r="J44" s="507">
        <f>ROUND(SUM(J43:J43),0)</f>
        <v>69314</v>
      </c>
      <c r="K44" s="517"/>
      <c r="L44" s="507">
        <f>ROUND(SUM(L43:L43),0)</f>
        <v>0</v>
      </c>
      <c r="M44" s="517"/>
      <c r="N44" s="507">
        <f>ROUND(SUM(N43:N43),0)</f>
        <v>0</v>
      </c>
      <c r="O44" s="517"/>
      <c r="P44" s="507">
        <f>ROUND(SUM(P43:P43),0)</f>
        <v>67726</v>
      </c>
      <c r="Q44" s="517"/>
      <c r="R44" s="505">
        <f>ROUND(SUM(R43:R43),0)</f>
        <v>0</v>
      </c>
      <c r="S44" s="518"/>
      <c r="T44" s="505">
        <f>ROUND(SUM(T43:T43),0)</f>
        <v>0</v>
      </c>
      <c r="U44" s="517"/>
      <c r="V44" s="507">
        <f>ROUND(SUM(V43:V43),0)</f>
        <v>64650</v>
      </c>
      <c r="W44" s="517"/>
      <c r="X44" s="507">
        <f>ROUND(SUM(X43:X43),0)</f>
        <v>0</v>
      </c>
      <c r="Y44" s="517"/>
      <c r="Z44" s="507">
        <f>ROUND(SUM(Z43:Z43),0)</f>
        <v>0</v>
      </c>
      <c r="AA44" s="517"/>
      <c r="AB44" s="507">
        <f>ROUND(SUM(AB43:AB43),0)</f>
        <v>60005</v>
      </c>
      <c r="AC44" s="517"/>
      <c r="AD44" s="507">
        <f>ROUND(SUM(AD43:AD43),0)</f>
        <v>261695</v>
      </c>
    </row>
    <row r="45" spans="3:30" ht="18" customHeight="1">
      <c r="F45" s="509"/>
      <c r="G45" s="466"/>
      <c r="H45" s="509"/>
      <c r="I45" s="466"/>
      <c r="J45" s="509"/>
      <c r="K45" s="466"/>
      <c r="L45" s="509"/>
      <c r="M45" s="466"/>
      <c r="N45" s="509"/>
      <c r="O45" s="466"/>
      <c r="P45" s="509"/>
      <c r="Q45" s="466"/>
      <c r="R45" s="509"/>
      <c r="S45" s="466"/>
      <c r="T45" s="509"/>
      <c r="U45" s="466"/>
      <c r="V45" s="509"/>
      <c r="W45" s="466"/>
      <c r="X45" s="509"/>
      <c r="Y45" s="466"/>
      <c r="Z45" s="509"/>
      <c r="AA45" s="466"/>
      <c r="AB45" s="509" t="s">
        <v>22</v>
      </c>
      <c r="AC45" s="466"/>
      <c r="AD45" s="509"/>
    </row>
    <row r="46" spans="3:30" ht="18" customHeight="1" thickBot="1">
      <c r="C46" s="485" t="s">
        <v>881</v>
      </c>
      <c r="D46" s="521"/>
      <c r="E46" s="497"/>
      <c r="F46" s="522">
        <f>ROUND(SUM(F35)+SUM(F41)-SUM(F44),0)</f>
        <v>33469</v>
      </c>
      <c r="G46" s="499"/>
      <c r="H46" s="522">
        <f>ROUND(SUM(H35)+SUM(H41)-SUM(H44),0)</f>
        <v>52151</v>
      </c>
      <c r="I46" s="499"/>
      <c r="J46" s="522">
        <f>ROUND(SUM(J35)+SUM(J41)-SUM(J44),0)</f>
        <v>12910</v>
      </c>
      <c r="K46" s="523"/>
      <c r="L46" s="522">
        <f>ROUND(SUM(L35)+SUM(L41)-SUM(L44),0)</f>
        <v>34456</v>
      </c>
      <c r="M46" s="523"/>
      <c r="N46" s="522">
        <f>N35+N41-N44</f>
        <v>51184</v>
      </c>
      <c r="O46" s="523"/>
      <c r="P46" s="522">
        <f>ROUND(SUM(P35)+SUM(P41)-SUM(P44),0)</f>
        <v>18722</v>
      </c>
      <c r="Q46" s="523"/>
      <c r="R46" s="522">
        <f>ROUND(SUM(R35)+SUM(R41)-SUM(R44),0)</f>
        <v>38384</v>
      </c>
      <c r="S46" s="523"/>
      <c r="T46" s="522">
        <f>ROUND(SUM(T35)+SUM(T41)-SUM(T44),0)</f>
        <v>51996</v>
      </c>
      <c r="U46" s="523"/>
      <c r="V46" s="522">
        <f>ROUND(SUM(V35)+SUM(V41)-SUM(V44),0)</f>
        <v>16340</v>
      </c>
      <c r="W46" s="523"/>
      <c r="X46" s="522">
        <f>ROUND(SUM(X35)+SUM(X41)-SUM(X44),0)</f>
        <v>34043</v>
      </c>
      <c r="Y46" s="523"/>
      <c r="Z46" s="522">
        <f>ROUND(SUM(Z35)+SUM(Z41)-SUM(Z44),0)</f>
        <v>47554</v>
      </c>
      <c r="AA46" s="523"/>
      <c r="AB46" s="522">
        <f>ROUND(SUM(AB35+AB41-AB44),0)</f>
        <v>9167</v>
      </c>
      <c r="AC46" s="523"/>
      <c r="AD46" s="522">
        <f>ROUND(SUM(AD35+AD41-AD44),0)</f>
        <v>9167</v>
      </c>
    </row>
    <row r="47" spans="3:30" ht="13.5" thickTop="1"/>
  </sheetData>
  <mergeCells count="1">
    <mergeCell ref="C8:AD10"/>
  </mergeCells>
  <pageMargins left="0.5" right="0.5" top="0.75" bottom="0.5" header="0" footer="0.25"/>
  <pageSetup scale="58" orientation="landscape" r:id="rId1"/>
  <headerFooter scaleWithDoc="0">
    <oddFooter>&amp;R&amp;8 30</oddFooter>
  </headerFooter>
  <customProperties>
    <customPr name="SheetOption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F43"/>
  <sheetViews>
    <sheetView showGridLines="0" zoomScale="90" zoomScaleNormal="90" workbookViewId="0"/>
  </sheetViews>
  <sheetFormatPr defaultColWidth="9.88671875" defaultRowHeight="12.75"/>
  <cols>
    <col min="1" max="1" width="2.44140625" style="477" customWidth="1"/>
    <col min="2" max="2" width="1.5546875" style="477" customWidth="1"/>
    <col min="3" max="3" width="22.88671875" style="477" customWidth="1"/>
    <col min="4" max="4" width="1.88671875" style="477" customWidth="1"/>
    <col min="5" max="5" width="2.109375" style="477" customWidth="1"/>
    <col min="6" max="6" width="9.109375" style="477" customWidth="1"/>
    <col min="7" max="7" width="1.88671875" style="477" customWidth="1"/>
    <col min="8" max="8" width="8.88671875" style="477" customWidth="1"/>
    <col min="9" max="9" width="2" style="477" customWidth="1"/>
    <col min="10" max="10" width="9.88671875" style="477" customWidth="1"/>
    <col min="11" max="11" width="1.88671875" style="477" customWidth="1"/>
    <col min="12" max="12" width="10.109375" style="477" customWidth="1"/>
    <col min="13" max="13" width="1.88671875" style="477" customWidth="1"/>
    <col min="14" max="14" width="10.109375" style="477" customWidth="1"/>
    <col min="15" max="15" width="1.88671875" style="477" customWidth="1"/>
    <col min="16" max="16" width="10.109375" style="477" customWidth="1"/>
    <col min="17" max="17" width="1.88671875" style="477" customWidth="1"/>
    <col min="18" max="18" width="11.5546875" style="477" bestFit="1" customWidth="1"/>
    <col min="19" max="19" width="1.88671875" style="477" customWidth="1"/>
    <col min="20" max="20" width="10.109375" style="477" customWidth="1"/>
    <col min="21" max="21" width="1.88671875" style="477" customWidth="1"/>
    <col min="22" max="22" width="12" style="477" bestFit="1" customWidth="1"/>
    <col min="23" max="23" width="1.88671875" style="477" customWidth="1"/>
    <col min="24" max="24" width="10" style="477" customWidth="1"/>
    <col min="25" max="25" width="1.88671875" style="477" customWidth="1"/>
    <col min="26" max="26" width="9.88671875" style="477" customWidth="1"/>
    <col min="27" max="27" width="1.88671875" style="477" customWidth="1"/>
    <col min="28" max="28" width="10.88671875" style="477" customWidth="1"/>
    <col min="29" max="29" width="1.88671875" style="477" customWidth="1"/>
    <col min="30" max="30" width="10.88671875" style="477" customWidth="1"/>
    <col min="31" max="31" width="2.88671875" style="477" customWidth="1"/>
    <col min="32" max="16384" width="9.88671875" style="477"/>
  </cols>
  <sheetData>
    <row r="1" spans="1:31" ht="15">
      <c r="A1" s="369" t="s">
        <v>775</v>
      </c>
    </row>
    <row r="3" spans="1:31" ht="20.25">
      <c r="A3" s="568" t="s">
        <v>1317</v>
      </c>
      <c r="B3" s="476"/>
      <c r="N3" s="478"/>
      <c r="Q3" s="479"/>
      <c r="R3" s="480"/>
      <c r="S3" s="481"/>
      <c r="T3" s="481"/>
      <c r="U3" s="481"/>
      <c r="V3" s="481"/>
      <c r="W3" s="481"/>
      <c r="X3" s="481"/>
      <c r="Y3" s="481"/>
      <c r="Z3" s="478"/>
      <c r="AA3" s="478"/>
      <c r="AE3" s="482"/>
    </row>
    <row r="4" spans="1:31" ht="16.5" customHeight="1">
      <c r="A4" s="483"/>
      <c r="B4" s="484"/>
      <c r="N4" s="478"/>
      <c r="Q4" s="479"/>
      <c r="R4" s="480"/>
      <c r="S4" s="481"/>
      <c r="T4" s="481"/>
      <c r="U4" s="481"/>
      <c r="V4" s="481"/>
      <c r="W4" s="481"/>
      <c r="X4" s="481"/>
      <c r="Y4" s="481"/>
      <c r="Z4" s="478"/>
      <c r="AA4" s="478"/>
      <c r="AE4" s="482"/>
    </row>
    <row r="5" spans="1:31" ht="13.35" customHeight="1">
      <c r="N5" s="478"/>
      <c r="O5" s="478"/>
      <c r="P5" s="478"/>
      <c r="Q5" s="478"/>
      <c r="R5" s="478"/>
      <c r="S5" s="478"/>
      <c r="T5" s="478"/>
      <c r="U5" s="478"/>
      <c r="V5" s="478"/>
      <c r="W5" s="478"/>
      <c r="X5" s="478"/>
      <c r="Y5" s="478"/>
      <c r="Z5" s="478"/>
      <c r="AA5" s="478"/>
      <c r="AB5" s="485"/>
      <c r="AC5" s="485"/>
      <c r="AE5" s="482"/>
    </row>
    <row r="6" spans="1:31" ht="16.350000000000001" customHeight="1">
      <c r="B6" s="486" t="s">
        <v>1345</v>
      </c>
      <c r="C6" s="484"/>
      <c r="D6" s="481"/>
      <c r="E6" s="481"/>
      <c r="F6" s="481"/>
      <c r="G6" s="481"/>
      <c r="H6" s="481"/>
      <c r="I6" s="481"/>
      <c r="J6" s="481"/>
      <c r="K6" s="481"/>
      <c r="L6" s="478"/>
      <c r="M6" s="478"/>
      <c r="N6" s="478"/>
      <c r="O6" s="478"/>
      <c r="P6" s="478"/>
      <c r="Q6" s="478"/>
      <c r="R6" s="478"/>
      <c r="S6" s="478"/>
      <c r="T6" s="478"/>
      <c r="U6" s="478"/>
      <c r="V6" s="478"/>
      <c r="W6" s="478"/>
      <c r="X6" s="478"/>
      <c r="Y6" s="478"/>
      <c r="Z6" s="478"/>
      <c r="AA6" s="478"/>
      <c r="AB6" s="485"/>
      <c r="AC6" s="485"/>
      <c r="AE6" s="482"/>
    </row>
    <row r="7" spans="1:31" ht="10.35" customHeigh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85"/>
      <c r="AC7" s="485"/>
      <c r="AE7" s="482"/>
    </row>
    <row r="8" spans="1:31" ht="16.350000000000001" customHeight="1">
      <c r="A8" s="484"/>
      <c r="B8" s="484"/>
      <c r="C8" s="934" t="s">
        <v>1312</v>
      </c>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482"/>
    </row>
    <row r="9" spans="1:31" ht="16.350000000000001" customHeight="1">
      <c r="A9" s="484"/>
      <c r="B9" s="48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482"/>
    </row>
    <row r="10" spans="1:31" ht="27.75" customHeight="1">
      <c r="A10" s="484"/>
      <c r="B10" s="48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482"/>
    </row>
    <row r="11" spans="1:31" ht="7.35" customHeight="1">
      <c r="A11" s="484"/>
      <c r="B11" s="484"/>
      <c r="C11" s="484"/>
      <c r="D11" s="484"/>
      <c r="E11" s="484"/>
      <c r="F11" s="484"/>
      <c r="G11" s="484"/>
      <c r="H11" s="484"/>
      <c r="I11" s="484"/>
      <c r="J11" s="484"/>
      <c r="AE11" s="482"/>
    </row>
    <row r="12" spans="1:31" ht="7.35" customHeight="1">
      <c r="A12" s="484"/>
      <c r="B12" s="484"/>
      <c r="C12" s="484"/>
      <c r="D12" s="484"/>
      <c r="E12" s="484"/>
      <c r="F12" s="484"/>
      <c r="G12" s="484"/>
      <c r="H12" s="484"/>
      <c r="I12" s="484"/>
      <c r="J12" s="484"/>
      <c r="AE12" s="482"/>
    </row>
    <row r="13" spans="1:31" ht="16.350000000000001" customHeight="1">
      <c r="A13" s="484"/>
      <c r="B13" s="484"/>
      <c r="C13" s="487" t="s">
        <v>1326</v>
      </c>
      <c r="D13" s="484"/>
      <c r="E13" s="484"/>
      <c r="F13" s="484"/>
      <c r="G13" s="484"/>
      <c r="H13" s="484"/>
      <c r="I13" s="484"/>
      <c r="J13" s="484"/>
      <c r="AE13" s="482"/>
    </row>
    <row r="14" spans="1:31" ht="16.350000000000001" customHeight="1">
      <c r="V14" s="509"/>
      <c r="AE14" s="482"/>
    </row>
    <row r="15" spans="1:31" ht="18" customHeight="1">
      <c r="A15" s="484"/>
      <c r="B15" s="484"/>
      <c r="C15" s="488" t="s">
        <v>1327</v>
      </c>
      <c r="D15" s="489"/>
      <c r="E15" s="490"/>
      <c r="G15" s="490"/>
      <c r="H15" s="491"/>
      <c r="I15" s="490"/>
      <c r="J15" s="491"/>
      <c r="K15" s="490"/>
      <c r="L15" s="491"/>
      <c r="M15" s="490"/>
      <c r="O15" s="490"/>
      <c r="Q15" s="490"/>
      <c r="R15" s="491"/>
      <c r="S15" s="491"/>
      <c r="T15" s="491"/>
      <c r="U15" s="491"/>
      <c r="V15" s="491"/>
      <c r="W15" s="491"/>
      <c r="Y15" s="491"/>
      <c r="Z15" s="491"/>
      <c r="AA15" s="491"/>
      <c r="AD15" s="491"/>
      <c r="AE15" s="478"/>
    </row>
    <row r="16" spans="1:31" ht="18" customHeight="1">
      <c r="A16" s="484"/>
      <c r="B16" s="484"/>
      <c r="C16" s="492"/>
      <c r="F16" s="493">
        <v>2022</v>
      </c>
      <c r="G16" s="485"/>
      <c r="X16" s="493">
        <v>2023</v>
      </c>
      <c r="AD16" s="494" t="s">
        <v>858</v>
      </c>
      <c r="AE16" s="478"/>
    </row>
    <row r="17" spans="1:58" ht="14.1" customHeight="1">
      <c r="A17" s="484"/>
      <c r="B17" s="484"/>
      <c r="F17" s="495" t="s">
        <v>859</v>
      </c>
      <c r="H17" s="495" t="s">
        <v>860</v>
      </c>
      <c r="J17" s="495" t="s">
        <v>861</v>
      </c>
      <c r="L17" s="495" t="s">
        <v>862</v>
      </c>
      <c r="N17" s="495" t="s">
        <v>863</v>
      </c>
      <c r="P17" s="495" t="s">
        <v>864</v>
      </c>
      <c r="R17" s="495" t="s">
        <v>865</v>
      </c>
      <c r="T17" s="495" t="s">
        <v>866</v>
      </c>
      <c r="V17" s="495" t="s">
        <v>1068</v>
      </c>
      <c r="X17" s="495" t="s">
        <v>868</v>
      </c>
      <c r="Z17" s="495" t="s">
        <v>869</v>
      </c>
      <c r="AB17" s="495" t="s">
        <v>870</v>
      </c>
      <c r="AC17" s="494"/>
      <c r="AD17" s="495" t="s">
        <v>871</v>
      </c>
      <c r="AE17" s="478"/>
    </row>
    <row r="18" spans="1:58" s="485" customFormat="1" ht="18" customHeight="1">
      <c r="A18" s="479"/>
      <c r="B18" s="479"/>
      <c r="C18" s="496" t="s">
        <v>872</v>
      </c>
      <c r="E18" s="497"/>
      <c r="F18" s="498">
        <v>34223</v>
      </c>
      <c r="G18" s="494"/>
      <c r="H18" s="498">
        <f>F27</f>
        <v>45299</v>
      </c>
      <c r="I18" s="497"/>
      <c r="J18" s="498">
        <f>SUM(H27)</f>
        <v>38263</v>
      </c>
      <c r="K18" s="497"/>
      <c r="L18" s="498">
        <f>J27</f>
        <v>42549</v>
      </c>
      <c r="M18" s="497"/>
      <c r="N18" s="498">
        <f>SUM(L27)</f>
        <v>66015</v>
      </c>
      <c r="O18" s="497"/>
      <c r="P18" s="498">
        <f>SUM(N27)</f>
        <v>36098</v>
      </c>
      <c r="Q18" s="497"/>
      <c r="R18" s="498">
        <f>SUM(P27)</f>
        <v>39279</v>
      </c>
      <c r="S18" s="497"/>
      <c r="T18" s="498">
        <f>SUM(R27)</f>
        <v>38432</v>
      </c>
      <c r="U18" s="497"/>
      <c r="V18" s="498">
        <f>SUM(T27)</f>
        <v>28314</v>
      </c>
      <c r="W18" s="497"/>
      <c r="X18" s="498">
        <f>SUM(V27)</f>
        <v>26842</v>
      </c>
      <c r="Y18" s="497"/>
      <c r="Z18" s="498">
        <f>SUM(X27)</f>
        <v>24060</v>
      </c>
      <c r="AA18" s="497"/>
      <c r="AB18" s="498">
        <f>SUM(Z27)</f>
        <v>33129</v>
      </c>
      <c r="AC18" s="499"/>
      <c r="AD18" s="498">
        <f>F18</f>
        <v>34223</v>
      </c>
      <c r="AE18" s="494" t="s">
        <v>22</v>
      </c>
      <c r="AF18" s="500"/>
      <c r="AG18" s="500"/>
      <c r="AH18" s="500"/>
    </row>
    <row r="19" spans="1:58" ht="14.1" customHeight="1">
      <c r="A19" s="484"/>
      <c r="B19" s="484"/>
      <c r="F19" s="501"/>
      <c r="H19" s="501"/>
      <c r="J19" s="501"/>
      <c r="L19" s="501"/>
      <c r="N19" s="501"/>
      <c r="P19" s="501"/>
      <c r="R19" s="501"/>
      <c r="T19" s="501"/>
      <c r="V19" s="501"/>
      <c r="X19" s="501"/>
      <c r="Z19" s="501"/>
      <c r="AB19" s="501"/>
      <c r="AC19" s="494"/>
      <c r="AD19" s="501"/>
      <c r="AE19" s="478"/>
    </row>
    <row r="20" spans="1:58" ht="18" customHeight="1">
      <c r="A20" s="484"/>
      <c r="B20" s="484"/>
      <c r="C20" s="477" t="s">
        <v>1124</v>
      </c>
      <c r="E20" s="464"/>
      <c r="F20" s="502">
        <v>45299</v>
      </c>
      <c r="G20" s="466"/>
      <c r="H20" s="502">
        <v>38263</v>
      </c>
      <c r="I20" s="466"/>
      <c r="J20" s="502">
        <v>42549</v>
      </c>
      <c r="K20" s="502">
        <v>0</v>
      </c>
      <c r="L20" s="502">
        <v>66015</v>
      </c>
      <c r="M20" s="502">
        <v>0</v>
      </c>
      <c r="N20" s="502">
        <v>36098</v>
      </c>
      <c r="O20" s="502"/>
      <c r="P20" s="502">
        <v>39279</v>
      </c>
      <c r="Q20" s="502">
        <v>0</v>
      </c>
      <c r="R20" s="502">
        <v>38432</v>
      </c>
      <c r="S20" s="502">
        <v>0</v>
      </c>
      <c r="T20" s="502">
        <v>28313</v>
      </c>
      <c r="U20" s="502"/>
      <c r="V20" s="502">
        <v>26842</v>
      </c>
      <c r="W20" s="502">
        <v>0</v>
      </c>
      <c r="X20" s="502">
        <v>24060</v>
      </c>
      <c r="Y20" s="502">
        <v>0</v>
      </c>
      <c r="Z20" s="502">
        <v>33129</v>
      </c>
      <c r="AA20" s="466"/>
      <c r="AB20" s="502">
        <v>19534</v>
      </c>
      <c r="AC20" s="466"/>
      <c r="AD20" s="502">
        <f>ROUND(SUM(F20:AB20),0)</f>
        <v>437813</v>
      </c>
      <c r="AE20" s="466"/>
      <c r="AF20" s="503"/>
      <c r="AG20" s="503"/>
      <c r="AH20" s="503"/>
    </row>
    <row r="21" spans="1:58" ht="18" customHeight="1">
      <c r="A21" s="484"/>
      <c r="B21" s="484"/>
      <c r="C21" s="477" t="s">
        <v>874</v>
      </c>
      <c r="E21" s="464"/>
      <c r="F21" s="502">
        <v>1</v>
      </c>
      <c r="G21" s="466"/>
      <c r="H21" s="502">
        <v>7</v>
      </c>
      <c r="I21" s="466"/>
      <c r="J21" s="502">
        <v>5</v>
      </c>
      <c r="K21" s="502" t="s">
        <v>22</v>
      </c>
      <c r="L21" s="502">
        <v>2</v>
      </c>
      <c r="M21" s="502" t="s">
        <v>22</v>
      </c>
      <c r="N21" s="502">
        <v>10</v>
      </c>
      <c r="O21" s="502"/>
      <c r="P21" s="502">
        <v>0</v>
      </c>
      <c r="Q21" s="502" t="s">
        <v>22</v>
      </c>
      <c r="R21" s="502">
        <v>2</v>
      </c>
      <c r="S21" s="502" t="s">
        <v>22</v>
      </c>
      <c r="T21" s="502">
        <v>10</v>
      </c>
      <c r="U21" s="502"/>
      <c r="V21" s="502">
        <v>7</v>
      </c>
      <c r="W21" s="502" t="s">
        <v>22</v>
      </c>
      <c r="X21" s="502">
        <v>19</v>
      </c>
      <c r="Y21" s="502" t="s">
        <v>22</v>
      </c>
      <c r="Z21" s="502">
        <v>19</v>
      </c>
      <c r="AA21" s="466"/>
      <c r="AB21" s="502">
        <v>6</v>
      </c>
      <c r="AC21" s="466"/>
      <c r="AD21" s="502">
        <f>ROUND(SUM(F21:AB21),0)</f>
        <v>88</v>
      </c>
      <c r="AE21" s="466"/>
      <c r="AF21" s="503"/>
      <c r="AG21" s="503"/>
      <c r="AH21" s="503"/>
    </row>
    <row r="22" spans="1:58" s="485" customFormat="1" ht="18" customHeight="1">
      <c r="A22" s="479"/>
      <c r="B22" s="479"/>
      <c r="C22" s="485" t="s">
        <v>875</v>
      </c>
      <c r="E22" s="504"/>
      <c r="F22" s="505">
        <f>ROUND(SUM(F20:F21),0)</f>
        <v>45300</v>
      </c>
      <c r="G22" s="506"/>
      <c r="H22" s="505">
        <f>ROUND(SUM(H20:H21),0)</f>
        <v>38270</v>
      </c>
      <c r="I22" s="506"/>
      <c r="J22" s="505">
        <f>ROUND(SUM(J20:J21),0)</f>
        <v>42554</v>
      </c>
      <c r="K22" s="506"/>
      <c r="L22" s="505">
        <f>ROUND(SUM(L20:L21),0)</f>
        <v>66017</v>
      </c>
      <c r="M22" s="506"/>
      <c r="N22" s="505">
        <f>ROUND(SUM(N20:N21),0)</f>
        <v>36108</v>
      </c>
      <c r="O22" s="506"/>
      <c r="P22" s="505">
        <f>ROUND(SUM(P20:P21),0)</f>
        <v>39279</v>
      </c>
      <c r="Q22" s="506"/>
      <c r="R22" s="505">
        <f>ROUND(SUM(R20:R21),0)</f>
        <v>38434</v>
      </c>
      <c r="S22" s="506"/>
      <c r="T22" s="505">
        <f>ROUND(SUM(T20:T21),0)</f>
        <v>28323</v>
      </c>
      <c r="U22" s="506"/>
      <c r="V22" s="505">
        <f>ROUND(SUM(V20:V21),0)</f>
        <v>26849</v>
      </c>
      <c r="W22" s="506"/>
      <c r="X22" s="505">
        <f>ROUND(SUM(X20:X21),0)</f>
        <v>24079</v>
      </c>
      <c r="Y22" s="506"/>
      <c r="Z22" s="505">
        <f>ROUND(SUM(Z20:Z21),0)</f>
        <v>33148</v>
      </c>
      <c r="AB22" s="505">
        <f>ROUND(SUM(AB20:AB21),0)</f>
        <v>19540</v>
      </c>
      <c r="AD22" s="507">
        <f>AD20+AD21</f>
        <v>437901</v>
      </c>
      <c r="AE22" s="508"/>
      <c r="AF22" s="500"/>
      <c r="AG22" s="500"/>
      <c r="AH22" s="500"/>
    </row>
    <row r="23" spans="1:58" ht="16.350000000000001" customHeight="1">
      <c r="A23" s="484"/>
      <c r="B23" s="484"/>
      <c r="E23" s="490"/>
      <c r="F23" s="509"/>
      <c r="G23" s="490"/>
      <c r="H23" s="509"/>
      <c r="I23" s="510"/>
      <c r="J23" s="511"/>
      <c r="K23" s="510"/>
      <c r="L23" s="511"/>
      <c r="M23" s="510"/>
      <c r="N23" s="509"/>
      <c r="O23" s="510"/>
      <c r="P23" s="509"/>
      <c r="Q23" s="490"/>
      <c r="R23" s="509"/>
      <c r="S23" s="490"/>
      <c r="T23" s="509"/>
      <c r="V23" s="509"/>
      <c r="X23" s="509"/>
      <c r="Z23" s="509"/>
      <c r="AB23" s="509"/>
      <c r="AD23" s="509"/>
      <c r="AF23" s="503"/>
      <c r="AG23" s="503"/>
      <c r="AH23" s="503"/>
    </row>
    <row r="24" spans="1:58" ht="18" customHeight="1">
      <c r="A24" s="484"/>
      <c r="B24" s="484"/>
      <c r="C24" s="477" t="s">
        <v>1091</v>
      </c>
      <c r="E24" s="490"/>
      <c r="F24" s="502">
        <v>34224</v>
      </c>
      <c r="H24" s="502">
        <v>45306</v>
      </c>
      <c r="J24" s="502">
        <v>38268</v>
      </c>
      <c r="L24" s="502">
        <v>42551</v>
      </c>
      <c r="N24" s="502">
        <v>66025</v>
      </c>
      <c r="P24" s="502">
        <v>36098</v>
      </c>
      <c r="R24" s="502">
        <v>39281</v>
      </c>
      <c r="T24" s="502">
        <v>38441</v>
      </c>
      <c r="U24" s="513"/>
      <c r="V24" s="502">
        <v>28321</v>
      </c>
      <c r="X24" s="502">
        <v>26861</v>
      </c>
      <c r="Z24" s="502">
        <v>24079</v>
      </c>
      <c r="AB24" s="502">
        <v>33135</v>
      </c>
      <c r="AD24" s="514">
        <f>ROUND(SUM(F24:AB24),0)</f>
        <v>452590</v>
      </c>
      <c r="AE24" s="515"/>
      <c r="AF24" s="516"/>
      <c r="AG24" s="516"/>
      <c r="AH24" s="516"/>
      <c r="AI24" s="515"/>
      <c r="AJ24" s="515"/>
      <c r="AK24" s="515"/>
      <c r="AL24" s="515"/>
      <c r="AM24" s="515"/>
      <c r="AN24" s="515"/>
      <c r="AO24" s="515"/>
      <c r="AP24" s="515"/>
      <c r="AQ24" s="515"/>
      <c r="AR24" s="515"/>
      <c r="AS24" s="515"/>
      <c r="AT24" s="515"/>
      <c r="AU24" s="515"/>
      <c r="AV24" s="515"/>
      <c r="AW24" s="515"/>
      <c r="AX24" s="515"/>
      <c r="AY24" s="515"/>
      <c r="AZ24" s="515"/>
      <c r="BA24" s="515"/>
    </row>
    <row r="25" spans="1:58" s="485" customFormat="1" ht="18" customHeight="1">
      <c r="A25" s="479"/>
      <c r="B25" s="479"/>
      <c r="C25" s="485" t="s">
        <v>880</v>
      </c>
      <c r="E25" s="517"/>
      <c r="F25" s="507">
        <f>ROUND(SUM(F24:F24),0)</f>
        <v>34224</v>
      </c>
      <c r="G25" s="517"/>
      <c r="H25" s="507">
        <f>ROUND(SUM(H24:H24),0)</f>
        <v>45306</v>
      </c>
      <c r="I25" s="517"/>
      <c r="J25" s="507">
        <f>ROUND(SUM(J24:J24),0)</f>
        <v>38268</v>
      </c>
      <c r="K25" s="517"/>
      <c r="L25" s="507">
        <f>ROUND(SUM(L24:L24),0)</f>
        <v>42551</v>
      </c>
      <c r="M25" s="517"/>
      <c r="N25" s="507">
        <f>ROUND(SUM(N24:N24),0)</f>
        <v>66025</v>
      </c>
      <c r="O25" s="517"/>
      <c r="P25" s="507">
        <f>ROUND(SUM(P24:P24),0)</f>
        <v>36098</v>
      </c>
      <c r="Q25" s="517"/>
      <c r="R25" s="505">
        <f>ROUND(SUM(R24:R24),0)</f>
        <v>39281</v>
      </c>
      <c r="S25" s="518"/>
      <c r="T25" s="505">
        <f>ROUND(SUM(T24:T24),0)</f>
        <v>38441</v>
      </c>
      <c r="U25" s="517"/>
      <c r="V25" s="507">
        <f>ROUND(SUM(V24:V24),0)</f>
        <v>28321</v>
      </c>
      <c r="W25" s="517"/>
      <c r="X25" s="507">
        <f>ROUND(SUM(X24:X24),0)</f>
        <v>26861</v>
      </c>
      <c r="Y25" s="517"/>
      <c r="Z25" s="507">
        <f>ROUND(SUM(Z24:Z24),0)</f>
        <v>24079</v>
      </c>
      <c r="AA25" s="517"/>
      <c r="AB25" s="507">
        <f>ROUND(SUM(AB24:AB24),0)</f>
        <v>33135</v>
      </c>
      <c r="AC25" s="517"/>
      <c r="AD25" s="507">
        <f>ROUND(SUM(AD24:AD24),0)</f>
        <v>452590</v>
      </c>
      <c r="AE25" s="508"/>
      <c r="AF25" s="519"/>
      <c r="AG25" s="519"/>
      <c r="AH25" s="519"/>
      <c r="AI25" s="508"/>
      <c r="AJ25" s="508"/>
      <c r="AK25" s="508"/>
      <c r="AL25" s="508"/>
      <c r="AM25" s="508"/>
      <c r="AN25" s="508"/>
      <c r="AO25" s="508"/>
      <c r="AP25" s="508"/>
      <c r="AQ25" s="508"/>
      <c r="AR25" s="508"/>
      <c r="AS25" s="508"/>
      <c r="AT25" s="508"/>
      <c r="AU25" s="508"/>
      <c r="AV25" s="508"/>
      <c r="AW25" s="508"/>
      <c r="AX25" s="508"/>
      <c r="AY25" s="508"/>
      <c r="AZ25" s="508"/>
      <c r="BA25" s="508"/>
    </row>
    <row r="26" spans="1:58" ht="12" customHeight="1">
      <c r="B26" s="484"/>
      <c r="F26" s="509"/>
      <c r="G26" s="466"/>
      <c r="H26" s="509"/>
      <c r="I26" s="466"/>
      <c r="J26" s="509"/>
      <c r="K26" s="466"/>
      <c r="L26" s="509"/>
      <c r="M26" s="466"/>
      <c r="N26" s="509"/>
      <c r="O26" s="466"/>
      <c r="P26" s="509"/>
      <c r="Q26" s="466"/>
      <c r="R26" s="509"/>
      <c r="S26" s="466"/>
      <c r="T26" s="509"/>
      <c r="U26" s="466"/>
      <c r="V26" s="509"/>
      <c r="W26" s="466"/>
      <c r="X26" s="509"/>
      <c r="Y26" s="466"/>
      <c r="Z26" s="509"/>
      <c r="AA26" s="466"/>
      <c r="AB26" s="509" t="s">
        <v>22</v>
      </c>
      <c r="AC26" s="466"/>
      <c r="AD26" s="509"/>
      <c r="AE26" s="520"/>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row>
    <row r="27" spans="1:58" s="485" customFormat="1" ht="14.1" customHeight="1" thickBot="1">
      <c r="A27" s="479"/>
      <c r="B27" s="479"/>
      <c r="C27" s="485" t="s">
        <v>881</v>
      </c>
      <c r="D27" s="521"/>
      <c r="E27" s="497"/>
      <c r="F27" s="522">
        <f>ROUND(SUM(F18)+SUM(F22)-SUM(F25),0)</f>
        <v>45299</v>
      </c>
      <c r="G27" s="499"/>
      <c r="H27" s="522">
        <f>ROUND(SUM(H18)+SUM(H22)-SUM(H25),0)</f>
        <v>38263</v>
      </c>
      <c r="I27" s="499"/>
      <c r="J27" s="522">
        <f>ROUND(SUM(J18)+SUM(J22)-SUM(J25),0)</f>
        <v>42549</v>
      </c>
      <c r="K27" s="523"/>
      <c r="L27" s="522">
        <f>ROUND(SUM(L18)+SUM(L22)-SUM(L25),0)</f>
        <v>66015</v>
      </c>
      <c r="M27" s="523"/>
      <c r="N27" s="522">
        <f>N18+N22-N25</f>
        <v>36098</v>
      </c>
      <c r="O27" s="523"/>
      <c r="P27" s="522">
        <f>ROUND(SUM(P18)+SUM(P22)-SUM(P25),0)</f>
        <v>39279</v>
      </c>
      <c r="Q27" s="523"/>
      <c r="R27" s="522">
        <f>ROUND(SUM(R18)+SUM(R22)-SUM(R25),0)</f>
        <v>38432</v>
      </c>
      <c r="S27" s="523"/>
      <c r="T27" s="522">
        <f>ROUND(SUM(T18)+SUM(T22)-SUM(T25),0)</f>
        <v>28314</v>
      </c>
      <c r="U27" s="523"/>
      <c r="V27" s="522">
        <f>ROUND(SUM(V18)+SUM(V22)-SUM(V25),0)</f>
        <v>26842</v>
      </c>
      <c r="W27" s="523"/>
      <c r="X27" s="522">
        <f>ROUND(SUM(X18)+SUM(X22)-SUM(X25),0)</f>
        <v>24060</v>
      </c>
      <c r="Y27" s="523"/>
      <c r="Z27" s="522">
        <f>ROUND(SUM(Z18)+SUM(Z22)-SUM(Z25),0)</f>
        <v>33129</v>
      </c>
      <c r="AA27" s="523"/>
      <c r="AB27" s="522">
        <f>ROUND(SUM(AB18+AB22-AB25),0)</f>
        <v>19534</v>
      </c>
      <c r="AC27" s="523"/>
      <c r="AD27" s="522">
        <f>ROUND(SUM(AD18+AD22-AD25),0)</f>
        <v>19534</v>
      </c>
    </row>
    <row r="28" spans="1:58" s="485" customFormat="1" ht="14.1" customHeight="1" thickTop="1">
      <c r="A28" s="479"/>
      <c r="B28" s="479"/>
      <c r="D28" s="521"/>
      <c r="E28" s="497"/>
      <c r="F28" s="524"/>
      <c r="G28" s="499"/>
      <c r="H28" s="524"/>
      <c r="I28" s="499"/>
      <c r="J28" s="524"/>
      <c r="K28" s="523"/>
      <c r="L28" s="524"/>
      <c r="M28" s="523"/>
      <c r="N28" s="524"/>
      <c r="O28" s="523"/>
      <c r="P28" s="524"/>
      <c r="Q28" s="523"/>
      <c r="R28" s="524"/>
      <c r="S28" s="523"/>
      <c r="T28" s="524"/>
      <c r="U28" s="523"/>
      <c r="V28" s="524"/>
      <c r="W28" s="523"/>
      <c r="X28" s="524"/>
      <c r="Y28" s="523"/>
      <c r="Z28" s="524"/>
      <c r="AA28" s="523"/>
      <c r="AB28" s="524"/>
      <c r="AC28" s="523"/>
      <c r="AD28" s="524"/>
    </row>
    <row r="30" spans="1:58" ht="18" customHeight="1">
      <c r="C30" s="488" t="s">
        <v>1234</v>
      </c>
      <c r="D30" s="489"/>
      <c r="E30" s="490"/>
      <c r="G30" s="490"/>
      <c r="H30" s="491"/>
      <c r="I30" s="490"/>
      <c r="J30" s="491"/>
      <c r="K30" s="490"/>
      <c r="L30" s="491"/>
      <c r="M30" s="490"/>
      <c r="O30" s="490"/>
      <c r="Q30" s="490"/>
      <c r="R30" s="491"/>
      <c r="S30" s="491"/>
      <c r="T30" s="491"/>
      <c r="U30" s="491"/>
      <c r="V30" s="491"/>
      <c r="W30" s="491"/>
      <c r="Y30" s="491"/>
      <c r="Z30" s="491"/>
      <c r="AA30" s="491"/>
      <c r="AD30" s="491"/>
    </row>
    <row r="31" spans="1:58" ht="18" customHeight="1">
      <c r="C31" s="492"/>
      <c r="F31" s="493">
        <v>2021</v>
      </c>
      <c r="G31" s="485"/>
      <c r="X31" s="493">
        <v>2022</v>
      </c>
      <c r="AD31" s="494" t="s">
        <v>858</v>
      </c>
    </row>
    <row r="32" spans="1:58" ht="18" customHeight="1">
      <c r="F32" s="495" t="s">
        <v>859</v>
      </c>
      <c r="H32" s="495" t="s">
        <v>860</v>
      </c>
      <c r="J32" s="495" t="s">
        <v>861</v>
      </c>
      <c r="L32" s="495" t="s">
        <v>862</v>
      </c>
      <c r="N32" s="495" t="s">
        <v>863</v>
      </c>
      <c r="P32" s="495" t="s">
        <v>864</v>
      </c>
      <c r="R32" s="495" t="s">
        <v>865</v>
      </c>
      <c r="T32" s="495" t="s">
        <v>866</v>
      </c>
      <c r="V32" s="495" t="s">
        <v>1068</v>
      </c>
      <c r="X32" s="495" t="s">
        <v>868</v>
      </c>
      <c r="Z32" s="495" t="s">
        <v>869</v>
      </c>
      <c r="AB32" s="495" t="s">
        <v>870</v>
      </c>
      <c r="AC32" s="494"/>
      <c r="AD32" s="495" t="s">
        <v>871</v>
      </c>
    </row>
    <row r="33" spans="3:30" ht="18" customHeight="1">
      <c r="C33" s="496" t="s">
        <v>872</v>
      </c>
      <c r="D33" s="485"/>
      <c r="E33" s="497"/>
      <c r="F33" s="498">
        <v>15854</v>
      </c>
      <c r="G33" s="494"/>
      <c r="H33" s="498">
        <f>F42</f>
        <v>20172</v>
      </c>
      <c r="I33" s="497"/>
      <c r="J33" s="498">
        <f>SUM(H42)</f>
        <v>22959</v>
      </c>
      <c r="K33" s="497"/>
      <c r="L33" s="498">
        <f>J42</f>
        <v>37172</v>
      </c>
      <c r="M33" s="497"/>
      <c r="N33" s="498">
        <f>SUM(L42)</f>
        <v>43627</v>
      </c>
      <c r="O33" s="497"/>
      <c r="P33" s="498">
        <f>SUM(N42)</f>
        <v>39625</v>
      </c>
      <c r="Q33" s="497"/>
      <c r="R33" s="498">
        <f>SUM(P42)</f>
        <v>42938</v>
      </c>
      <c r="S33" s="497"/>
      <c r="T33" s="498">
        <f>SUM(R42)</f>
        <v>46486</v>
      </c>
      <c r="U33" s="497"/>
      <c r="V33" s="498">
        <f>SUM(T42)</f>
        <v>40198</v>
      </c>
      <c r="W33" s="497"/>
      <c r="X33" s="498">
        <f>SUM(V42)</f>
        <v>38403</v>
      </c>
      <c r="Y33" s="497"/>
      <c r="Z33" s="498">
        <f>SUM(X42)</f>
        <v>61219</v>
      </c>
      <c r="AA33" s="497"/>
      <c r="AB33" s="498">
        <f>SUM(Z42)</f>
        <v>56273</v>
      </c>
      <c r="AC33" s="499"/>
      <c r="AD33" s="498">
        <f>F33</f>
        <v>15854</v>
      </c>
    </row>
    <row r="34" spans="3:30" ht="18" customHeight="1">
      <c r="F34" s="501"/>
      <c r="H34" s="501"/>
      <c r="J34" s="501"/>
      <c r="L34" s="501"/>
      <c r="N34" s="501"/>
      <c r="P34" s="501"/>
      <c r="R34" s="501"/>
      <c r="T34" s="501"/>
      <c r="V34" s="501"/>
      <c r="X34" s="501"/>
      <c r="Z34" s="501"/>
      <c r="AB34" s="501"/>
      <c r="AC34" s="494"/>
      <c r="AD34" s="501"/>
    </row>
    <row r="35" spans="3:30" ht="18" customHeight="1">
      <c r="C35" s="477" t="s">
        <v>1124</v>
      </c>
      <c r="E35" s="464"/>
      <c r="F35" s="502">
        <v>20172</v>
      </c>
      <c r="G35" s="466"/>
      <c r="H35" s="502">
        <v>22959</v>
      </c>
      <c r="I35" s="466"/>
      <c r="J35" s="502">
        <v>37172</v>
      </c>
      <c r="K35" s="502">
        <v>0</v>
      </c>
      <c r="L35" s="502">
        <v>43627</v>
      </c>
      <c r="M35" s="502">
        <v>0</v>
      </c>
      <c r="N35" s="502">
        <v>39625</v>
      </c>
      <c r="O35" s="502"/>
      <c r="P35" s="502">
        <v>42938</v>
      </c>
      <c r="Q35" s="502">
        <v>0</v>
      </c>
      <c r="R35" s="502">
        <v>46485</v>
      </c>
      <c r="S35" s="502">
        <v>0</v>
      </c>
      <c r="T35" s="502">
        <v>40199</v>
      </c>
      <c r="U35" s="502"/>
      <c r="V35" s="502">
        <v>38403</v>
      </c>
      <c r="W35" s="502">
        <v>0</v>
      </c>
      <c r="X35" s="502">
        <v>61218</v>
      </c>
      <c r="Y35" s="502">
        <v>0</v>
      </c>
      <c r="Z35" s="502">
        <v>56273</v>
      </c>
      <c r="AA35" s="466"/>
      <c r="AB35" s="502">
        <v>34223</v>
      </c>
      <c r="AC35" s="466"/>
      <c r="AD35" s="502">
        <f>ROUND(SUM(F35:AB35),0)</f>
        <v>483294</v>
      </c>
    </row>
    <row r="36" spans="3:30" ht="18" customHeight="1">
      <c r="C36" s="477" t="s">
        <v>874</v>
      </c>
      <c r="E36" s="464"/>
      <c r="F36" s="502">
        <v>0</v>
      </c>
      <c r="G36" s="466"/>
      <c r="H36" s="502">
        <v>1</v>
      </c>
      <c r="I36" s="466"/>
      <c r="J36" s="502">
        <v>0</v>
      </c>
      <c r="K36" s="502" t="s">
        <v>22</v>
      </c>
      <c r="L36" s="502">
        <v>0</v>
      </c>
      <c r="M36" s="502" t="s">
        <v>22</v>
      </c>
      <c r="N36" s="502">
        <v>0</v>
      </c>
      <c r="O36" s="502"/>
      <c r="P36" s="502">
        <v>0</v>
      </c>
      <c r="Q36" s="502" t="s">
        <v>22</v>
      </c>
      <c r="R36" s="502">
        <v>0</v>
      </c>
      <c r="S36" s="502" t="s">
        <v>22</v>
      </c>
      <c r="T36" s="502">
        <v>0</v>
      </c>
      <c r="U36" s="502"/>
      <c r="V36" s="502">
        <v>0</v>
      </c>
      <c r="W36" s="502" t="s">
        <v>22</v>
      </c>
      <c r="X36" s="502">
        <v>1</v>
      </c>
      <c r="Y36" s="502" t="s">
        <v>22</v>
      </c>
      <c r="Z36" s="502">
        <v>0</v>
      </c>
      <c r="AA36" s="466"/>
      <c r="AB36" s="502">
        <v>1</v>
      </c>
      <c r="AC36" s="466"/>
      <c r="AD36" s="502">
        <f>ROUND(SUM(F36:AB36),0)</f>
        <v>3</v>
      </c>
    </row>
    <row r="37" spans="3:30" ht="18" customHeight="1">
      <c r="C37" s="485" t="s">
        <v>875</v>
      </c>
      <c r="D37" s="485"/>
      <c r="E37" s="504"/>
      <c r="F37" s="505">
        <f>ROUND(SUM(F35:F36),0)</f>
        <v>20172</v>
      </c>
      <c r="G37" s="506"/>
      <c r="H37" s="505">
        <f>ROUND(SUM(H35:H36),0)</f>
        <v>22960</v>
      </c>
      <c r="I37" s="506"/>
      <c r="J37" s="505">
        <f>ROUND(SUM(J35:J36),0)</f>
        <v>37172</v>
      </c>
      <c r="K37" s="506"/>
      <c r="L37" s="505">
        <f>ROUND(SUM(L35:L36),0)</f>
        <v>43627</v>
      </c>
      <c r="M37" s="506"/>
      <c r="N37" s="505">
        <f>ROUND(SUM(N35:N36),0)</f>
        <v>39625</v>
      </c>
      <c r="O37" s="506"/>
      <c r="P37" s="505">
        <f>ROUND(SUM(P35:P36),0)</f>
        <v>42938</v>
      </c>
      <c r="Q37" s="506"/>
      <c r="R37" s="505">
        <f>ROUND(SUM(R35:R36),0)</f>
        <v>46485</v>
      </c>
      <c r="S37" s="506"/>
      <c r="T37" s="505">
        <f>ROUND(SUM(T35:T36),0)</f>
        <v>40199</v>
      </c>
      <c r="U37" s="506"/>
      <c r="V37" s="505">
        <f>ROUND(SUM(V35:V36),0)</f>
        <v>38403</v>
      </c>
      <c r="W37" s="506"/>
      <c r="X37" s="505">
        <f>ROUND(SUM(X35:X36),0)</f>
        <v>61219</v>
      </c>
      <c r="Y37" s="506"/>
      <c r="Z37" s="505">
        <f>ROUND(SUM(Z35:Z36),0)</f>
        <v>56273</v>
      </c>
      <c r="AA37" s="485"/>
      <c r="AB37" s="505">
        <f>ROUND(SUM(AB35:AB36),0)</f>
        <v>34224</v>
      </c>
      <c r="AC37" s="485"/>
      <c r="AD37" s="507">
        <f>AD35+AD36</f>
        <v>483297</v>
      </c>
    </row>
    <row r="38" spans="3:30" ht="18" customHeight="1">
      <c r="E38" s="490"/>
      <c r="F38" s="509"/>
      <c r="G38" s="490"/>
      <c r="H38" s="509"/>
      <c r="I38" s="510"/>
      <c r="J38" s="511"/>
      <c r="K38" s="510"/>
      <c r="L38" s="511"/>
      <c r="M38" s="510"/>
      <c r="N38" s="509"/>
      <c r="O38" s="510"/>
      <c r="P38" s="509"/>
      <c r="Q38" s="490"/>
      <c r="R38" s="509"/>
      <c r="S38" s="490"/>
      <c r="T38" s="509"/>
      <c r="V38" s="509"/>
      <c r="X38" s="509"/>
      <c r="Z38" s="509"/>
      <c r="AB38" s="509"/>
      <c r="AD38" s="509"/>
    </row>
    <row r="39" spans="3:30" ht="18" customHeight="1">
      <c r="C39" s="477" t="s">
        <v>1091</v>
      </c>
      <c r="E39" s="490"/>
      <c r="F39" s="502">
        <v>15854</v>
      </c>
      <c r="H39" s="502">
        <v>20173</v>
      </c>
      <c r="J39" s="502">
        <v>22959</v>
      </c>
      <c r="L39" s="502">
        <v>37172</v>
      </c>
      <c r="N39" s="502">
        <v>43627</v>
      </c>
      <c r="P39" s="502">
        <v>39625</v>
      </c>
      <c r="R39" s="502">
        <v>42937</v>
      </c>
      <c r="T39" s="502">
        <v>46487</v>
      </c>
      <c r="U39" s="513"/>
      <c r="V39" s="502">
        <v>40198</v>
      </c>
      <c r="X39" s="502">
        <v>38403</v>
      </c>
      <c r="Z39" s="502">
        <v>61219</v>
      </c>
      <c r="AB39" s="502">
        <v>56274</v>
      </c>
      <c r="AD39" s="514">
        <f>ROUND(SUM(F39:AB39),0)</f>
        <v>464928</v>
      </c>
    </row>
    <row r="40" spans="3:30" ht="18" customHeight="1">
      <c r="C40" s="485" t="s">
        <v>880</v>
      </c>
      <c r="D40" s="485"/>
      <c r="E40" s="517"/>
      <c r="F40" s="507">
        <f>ROUND(SUM(F39:F39),0)</f>
        <v>15854</v>
      </c>
      <c r="G40" s="517"/>
      <c r="H40" s="507">
        <f>ROUND(SUM(H39:H39),0)</f>
        <v>20173</v>
      </c>
      <c r="I40" s="517"/>
      <c r="J40" s="507">
        <f>ROUND(SUM(J39:J39),0)</f>
        <v>22959</v>
      </c>
      <c r="K40" s="517"/>
      <c r="L40" s="507">
        <f>ROUND(SUM(L39:L39),0)</f>
        <v>37172</v>
      </c>
      <c r="M40" s="517"/>
      <c r="N40" s="507">
        <f>ROUND(SUM(N39:N39),0)</f>
        <v>43627</v>
      </c>
      <c r="O40" s="517"/>
      <c r="P40" s="507">
        <f>ROUND(SUM(P39:P39),0)</f>
        <v>39625</v>
      </c>
      <c r="Q40" s="517"/>
      <c r="R40" s="505">
        <f>ROUND(SUM(R39:R39),0)</f>
        <v>42937</v>
      </c>
      <c r="S40" s="518"/>
      <c r="T40" s="505">
        <f>ROUND(SUM(T39:T39),0)</f>
        <v>46487</v>
      </c>
      <c r="U40" s="517"/>
      <c r="V40" s="507">
        <f>ROUND(SUM(V39:V39),0)</f>
        <v>40198</v>
      </c>
      <c r="W40" s="517"/>
      <c r="X40" s="507">
        <f>ROUND(SUM(X39:X39),0)</f>
        <v>38403</v>
      </c>
      <c r="Y40" s="517"/>
      <c r="Z40" s="507">
        <f>ROUND(SUM(Z39:Z39),0)</f>
        <v>61219</v>
      </c>
      <c r="AA40" s="517"/>
      <c r="AB40" s="507">
        <f>ROUND(SUM(AB39:AB39),0)</f>
        <v>56274</v>
      </c>
      <c r="AC40" s="517"/>
      <c r="AD40" s="507">
        <f>ROUND(SUM(AD39:AD39),0)</f>
        <v>464928</v>
      </c>
    </row>
    <row r="41" spans="3:30" ht="18" customHeight="1">
      <c r="F41" s="509"/>
      <c r="G41" s="466"/>
      <c r="H41" s="509"/>
      <c r="I41" s="466"/>
      <c r="J41" s="509"/>
      <c r="K41" s="466"/>
      <c r="L41" s="509"/>
      <c r="M41" s="466"/>
      <c r="N41" s="509"/>
      <c r="O41" s="466"/>
      <c r="P41" s="509"/>
      <c r="Q41" s="466"/>
      <c r="R41" s="509"/>
      <c r="S41" s="466"/>
      <c r="T41" s="509"/>
      <c r="U41" s="466"/>
      <c r="V41" s="509"/>
      <c r="W41" s="466"/>
      <c r="X41" s="509"/>
      <c r="Y41" s="466"/>
      <c r="Z41" s="509"/>
      <c r="AA41" s="466"/>
      <c r="AB41" s="509" t="s">
        <v>22</v>
      </c>
      <c r="AC41" s="466"/>
      <c r="AD41" s="509"/>
    </row>
    <row r="42" spans="3:30" ht="18" customHeight="1" thickBot="1">
      <c r="C42" s="485" t="s">
        <v>881</v>
      </c>
      <c r="D42" s="521"/>
      <c r="E42" s="497"/>
      <c r="F42" s="522">
        <f>ROUND(SUM(F33)+SUM(F37)-SUM(F40),0)</f>
        <v>20172</v>
      </c>
      <c r="G42" s="499"/>
      <c r="H42" s="522">
        <f>ROUND(SUM(H33)+SUM(H37)-SUM(H40),0)</f>
        <v>22959</v>
      </c>
      <c r="I42" s="499"/>
      <c r="J42" s="522">
        <f>ROUND(SUM(J33)+SUM(J37)-SUM(J40),0)</f>
        <v>37172</v>
      </c>
      <c r="K42" s="523"/>
      <c r="L42" s="522">
        <f>ROUND(SUM(L33)+SUM(L37)-SUM(L40),0)</f>
        <v>43627</v>
      </c>
      <c r="M42" s="523"/>
      <c r="N42" s="522">
        <f>N33+N37-N40</f>
        <v>39625</v>
      </c>
      <c r="O42" s="523"/>
      <c r="P42" s="522">
        <f>ROUND(SUM(P33)+SUM(P37)-SUM(P40),0)</f>
        <v>42938</v>
      </c>
      <c r="Q42" s="523"/>
      <c r="R42" s="522">
        <f>ROUND(SUM(R33)+SUM(R37)-SUM(R40),0)</f>
        <v>46486</v>
      </c>
      <c r="S42" s="523"/>
      <c r="T42" s="522">
        <f>ROUND(SUM(T33)+SUM(T37)-SUM(T40),0)</f>
        <v>40198</v>
      </c>
      <c r="U42" s="523"/>
      <c r="V42" s="522">
        <f>ROUND(SUM(V33)+SUM(V37)-SUM(V40),0)</f>
        <v>38403</v>
      </c>
      <c r="W42" s="523"/>
      <c r="X42" s="522">
        <f>ROUND(SUM(X33)+SUM(X37)-SUM(X40),0)</f>
        <v>61219</v>
      </c>
      <c r="Y42" s="523"/>
      <c r="Z42" s="522">
        <f>ROUND(SUM(Z33)+SUM(Z37)-SUM(Z40),0)</f>
        <v>56273</v>
      </c>
      <c r="AA42" s="523"/>
      <c r="AB42" s="522">
        <f>ROUND(SUM(AB33+AB37-AB40),0)</f>
        <v>34223</v>
      </c>
      <c r="AC42" s="523"/>
      <c r="AD42" s="522">
        <f>ROUND(SUM(AD33+AD37-AD40),0)</f>
        <v>34223</v>
      </c>
    </row>
    <row r="43" spans="3:30" ht="13.5" thickTop="1"/>
  </sheetData>
  <mergeCells count="1">
    <mergeCell ref="C8:AD10"/>
  </mergeCells>
  <pageMargins left="0.5" right="0.5" top="0.75" bottom="0.5" header="0" footer="0.25"/>
  <pageSetup scale="56" orientation="landscape" r:id="rId1"/>
  <headerFooter scaleWithDoc="0">
    <oddFooter>&amp;R&amp;8 31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63"/>
  <sheetViews>
    <sheetView showGridLines="0" zoomScale="80" zoomScaleNormal="80" workbookViewId="0"/>
  </sheetViews>
  <sheetFormatPr defaultColWidth="9.88671875" defaultRowHeight="15"/>
  <cols>
    <col min="1" max="1" width="57.109375" style="37" customWidth="1"/>
    <col min="2" max="2" width="1.88671875" style="36" customWidth="1"/>
    <col min="3" max="3" width="17.88671875" style="37" customWidth="1"/>
    <col min="4" max="4" width="2.88671875" style="36" customWidth="1"/>
    <col min="5" max="5" width="16.88671875" style="37" customWidth="1"/>
    <col min="6" max="6" width="2.88671875" style="36" customWidth="1"/>
    <col min="7" max="7" width="16.88671875" style="37" customWidth="1"/>
    <col min="8" max="8" width="2.88671875" style="36" customWidth="1"/>
    <col min="9" max="9" width="17.109375" style="37" customWidth="1"/>
    <col min="10" max="10" width="2.88671875" style="36" customWidth="1"/>
    <col min="11" max="11" width="17" style="37" customWidth="1"/>
    <col min="12" max="12" width="2.88671875" style="36" customWidth="1"/>
    <col min="13" max="13" width="17.5546875" style="37" customWidth="1"/>
    <col min="14" max="14" width="1.88671875" style="36" customWidth="1"/>
    <col min="15" max="15" width="20.44140625" style="37" customWidth="1"/>
    <col min="16" max="16" width="2.88671875" style="36" customWidth="1"/>
    <col min="17" max="17" width="17.88671875" style="37" customWidth="1"/>
    <col min="18" max="18" width="2.88671875" style="36" customWidth="1"/>
    <col min="19" max="19" width="18.109375" style="37" customWidth="1"/>
    <col min="20" max="20" width="2.88671875" style="36" customWidth="1"/>
    <col min="21" max="21" width="17.88671875" style="37" customWidth="1"/>
    <col min="22" max="22" width="2.109375" style="36" customWidth="1"/>
    <col min="23" max="23" width="15.44140625" style="37" bestFit="1" customWidth="1"/>
    <col min="24" max="24" width="2.109375" style="36" customWidth="1"/>
    <col min="25" max="25" width="15.88671875" style="37" customWidth="1"/>
    <col min="26" max="26" width="2.44140625" style="36" customWidth="1"/>
    <col min="27" max="27" width="15.88671875" style="37" customWidth="1"/>
    <col min="28" max="28" width="0.88671875" style="2" customWidth="1"/>
    <col min="29" max="29" width="9.88671875" style="37"/>
    <col min="30" max="30" width="11.109375" style="37" bestFit="1" customWidth="1"/>
    <col min="31" max="16384" width="9.88671875" style="37"/>
  </cols>
  <sheetData>
    <row r="1" spans="1:27">
      <c r="A1" s="370" t="s">
        <v>775</v>
      </c>
    </row>
    <row r="3" spans="1:27" ht="18" customHeight="1">
      <c r="A3" s="40" t="s">
        <v>59</v>
      </c>
      <c r="B3" s="35"/>
      <c r="C3" s="1"/>
    </row>
    <row r="4" spans="1:27" ht="20.100000000000001" customHeight="1">
      <c r="A4" s="40" t="s">
        <v>60</v>
      </c>
      <c r="B4" s="35"/>
    </row>
    <row r="5" spans="1:27" ht="18" customHeight="1">
      <c r="A5" s="40" t="s">
        <v>61</v>
      </c>
      <c r="B5" s="35"/>
      <c r="M5" s="38" t="s">
        <v>62</v>
      </c>
      <c r="AA5" s="357" t="s">
        <v>63</v>
      </c>
    </row>
    <row r="6" spans="1:27" ht="18" customHeight="1">
      <c r="A6" s="40" t="s">
        <v>548</v>
      </c>
      <c r="B6" s="35"/>
      <c r="S6" s="37" t="s">
        <v>22</v>
      </c>
      <c r="AA6" s="273" t="s">
        <v>65</v>
      </c>
    </row>
    <row r="7" spans="1:27" ht="18" customHeight="1">
      <c r="A7" s="137" t="s">
        <v>1314</v>
      </c>
      <c r="B7" s="41"/>
      <c r="C7" s="1"/>
      <c r="D7" s="42"/>
      <c r="E7" s="43"/>
      <c r="F7" s="42"/>
      <c r="G7" s="1"/>
      <c r="H7" s="42"/>
      <c r="I7" s="1"/>
      <c r="J7" s="42"/>
      <c r="K7" s="1"/>
      <c r="L7" s="42"/>
      <c r="M7" s="1"/>
      <c r="O7" s="1"/>
      <c r="P7" s="42"/>
      <c r="Q7" s="1"/>
      <c r="R7" s="42"/>
      <c r="S7" s="1" t="s">
        <v>22</v>
      </c>
      <c r="T7" s="42"/>
      <c r="U7" s="1"/>
      <c r="V7" s="42"/>
      <c r="W7" s="1"/>
      <c r="X7" s="42"/>
      <c r="Y7" s="1"/>
      <c r="Z7" s="42"/>
      <c r="AA7" s="1"/>
    </row>
    <row r="8" spans="1:27" ht="16.350000000000001" customHeight="1">
      <c r="A8" s="64" t="s">
        <v>1105</v>
      </c>
      <c r="B8" s="41"/>
      <c r="C8" s="1"/>
      <c r="D8" s="42"/>
      <c r="E8" s="1"/>
      <c r="F8" s="42"/>
      <c r="G8" s="1"/>
      <c r="H8" s="42"/>
      <c r="I8" s="1"/>
      <c r="J8" s="42"/>
      <c r="K8" s="1"/>
      <c r="L8" s="42"/>
      <c r="M8" s="1"/>
      <c r="N8" s="42"/>
      <c r="O8" s="1"/>
      <c r="P8" s="42"/>
      <c r="Q8" s="1"/>
      <c r="R8" s="42"/>
      <c r="S8" s="1"/>
      <c r="T8" s="42"/>
      <c r="U8" s="1"/>
      <c r="V8" s="42"/>
      <c r="W8" s="1"/>
      <c r="X8" s="42"/>
      <c r="Y8" s="1"/>
      <c r="Z8" s="42"/>
      <c r="AA8" s="1"/>
    </row>
    <row r="9" spans="1:27" ht="14.25" customHeight="1">
      <c r="A9" s="45"/>
      <c r="B9" s="46"/>
      <c r="C9" s="47" t="s">
        <v>66</v>
      </c>
      <c r="D9" s="46"/>
      <c r="E9" s="47" t="s">
        <v>56</v>
      </c>
      <c r="F9" s="46"/>
      <c r="G9" s="47" t="s">
        <v>67</v>
      </c>
      <c r="H9" s="46"/>
      <c r="I9" s="45"/>
      <c r="J9" s="46"/>
      <c r="K9" s="47" t="s">
        <v>850</v>
      </c>
      <c r="L9" s="46"/>
      <c r="M9" s="45"/>
      <c r="N9" s="46"/>
      <c r="O9" s="44"/>
      <c r="P9" s="46"/>
      <c r="Q9" s="47" t="s">
        <v>68</v>
      </c>
      <c r="R9" s="46"/>
      <c r="S9" s="47" t="s">
        <v>69</v>
      </c>
      <c r="T9" s="46"/>
      <c r="U9" s="47" t="s">
        <v>70</v>
      </c>
      <c r="V9" s="46"/>
      <c r="W9" s="45"/>
      <c r="X9" s="46"/>
      <c r="Y9" s="45"/>
      <c r="Z9" s="46"/>
      <c r="AA9" s="45"/>
    </row>
    <row r="10" spans="1:27" ht="15" customHeight="1">
      <c r="A10" s="45"/>
      <c r="B10" s="46"/>
      <c r="C10" s="47" t="s">
        <v>71</v>
      </c>
      <c r="D10" s="29"/>
      <c r="E10" s="47" t="s">
        <v>72</v>
      </c>
      <c r="F10" s="29"/>
      <c r="G10" s="47" t="s">
        <v>73</v>
      </c>
      <c r="H10" s="29"/>
      <c r="I10" s="47" t="s">
        <v>74</v>
      </c>
      <c r="J10" s="29"/>
      <c r="K10" s="47" t="s">
        <v>849</v>
      </c>
      <c r="L10" s="29"/>
      <c r="M10" s="47" t="s">
        <v>75</v>
      </c>
      <c r="N10" s="29"/>
      <c r="O10" s="47" t="s">
        <v>76</v>
      </c>
      <c r="P10" s="29"/>
      <c r="Q10" s="47" t="s">
        <v>77</v>
      </c>
      <c r="R10" s="29"/>
      <c r="S10" s="47" t="s">
        <v>78</v>
      </c>
      <c r="T10" s="29"/>
      <c r="U10" s="47" t="s">
        <v>79</v>
      </c>
      <c r="V10" s="29"/>
      <c r="W10" s="48"/>
      <c r="X10" s="29"/>
      <c r="Y10" s="935" t="s">
        <v>360</v>
      </c>
      <c r="Z10" s="935"/>
      <c r="AA10" s="935"/>
    </row>
    <row r="11" spans="1:27" ht="14.25" customHeight="1">
      <c r="A11" s="45"/>
      <c r="B11" s="46"/>
      <c r="C11" s="44" t="s">
        <v>80</v>
      </c>
      <c r="D11" s="29"/>
      <c r="E11" s="44" t="s">
        <v>81</v>
      </c>
      <c r="F11" s="29"/>
      <c r="G11" s="47" t="s">
        <v>77</v>
      </c>
      <c r="H11" s="29"/>
      <c r="I11" s="47" t="s">
        <v>82</v>
      </c>
      <c r="J11" s="29"/>
      <c r="K11" s="47" t="s">
        <v>82</v>
      </c>
      <c r="L11" s="29"/>
      <c r="M11" s="47" t="s">
        <v>57</v>
      </c>
      <c r="N11" s="29"/>
      <c r="O11" s="47" t="s">
        <v>82</v>
      </c>
      <c r="P11" s="29"/>
      <c r="Q11" s="47" t="s">
        <v>1109</v>
      </c>
      <c r="R11" s="29"/>
      <c r="S11" s="47" t="s">
        <v>557</v>
      </c>
      <c r="T11" s="29"/>
      <c r="U11" s="47" t="s">
        <v>83</v>
      </c>
      <c r="V11" s="29"/>
      <c r="W11" s="48"/>
      <c r="X11" s="29"/>
      <c r="Y11" s="51"/>
      <c r="Z11" s="52"/>
      <c r="AA11" s="51"/>
    </row>
    <row r="12" spans="1:27" ht="14.25" customHeight="1">
      <c r="A12" s="45"/>
      <c r="B12" s="46"/>
      <c r="C12" s="53" t="s">
        <v>84</v>
      </c>
      <c r="D12" s="29"/>
      <c r="E12" s="53" t="s">
        <v>85</v>
      </c>
      <c r="F12" s="29"/>
      <c r="G12" s="53" t="s">
        <v>86</v>
      </c>
      <c r="H12" s="29"/>
      <c r="I12" s="53" t="s">
        <v>87</v>
      </c>
      <c r="J12" s="29"/>
      <c r="K12" s="53" t="s">
        <v>88</v>
      </c>
      <c r="L12" s="29"/>
      <c r="M12" s="53" t="s">
        <v>89</v>
      </c>
      <c r="N12" s="29"/>
      <c r="O12" s="53" t="s">
        <v>90</v>
      </c>
      <c r="P12" s="29"/>
      <c r="Q12" s="53" t="s">
        <v>91</v>
      </c>
      <c r="R12" s="29"/>
      <c r="S12" s="53" t="s">
        <v>92</v>
      </c>
      <c r="T12" s="29"/>
      <c r="U12" s="53" t="s">
        <v>93</v>
      </c>
      <c r="V12" s="29"/>
      <c r="W12" s="54" t="s">
        <v>94</v>
      </c>
      <c r="X12" s="29"/>
      <c r="Y12" s="53" t="s">
        <v>1315</v>
      </c>
      <c r="Z12" s="29"/>
      <c r="AA12" s="53" t="s">
        <v>1233</v>
      </c>
    </row>
    <row r="13" spans="1:27" ht="15" customHeight="1">
      <c r="A13" s="48" t="s">
        <v>0</v>
      </c>
      <c r="B13" s="46"/>
      <c r="C13" s="45"/>
      <c r="D13" s="46"/>
      <c r="E13" s="45"/>
      <c r="F13" s="46"/>
      <c r="G13" s="45"/>
      <c r="H13" s="46"/>
      <c r="I13" s="45"/>
      <c r="J13" s="46"/>
      <c r="K13" s="45"/>
      <c r="L13" s="46"/>
      <c r="M13" s="45"/>
      <c r="N13" s="46"/>
      <c r="O13" s="45"/>
      <c r="P13" s="46"/>
      <c r="Q13" s="45"/>
      <c r="R13" s="46"/>
      <c r="S13" s="45"/>
      <c r="T13" s="46"/>
      <c r="U13" s="45"/>
      <c r="V13" s="46"/>
      <c r="W13" s="45"/>
      <c r="X13" s="46"/>
      <c r="Y13" s="45"/>
      <c r="Z13" s="46"/>
      <c r="AA13" s="45"/>
    </row>
    <row r="14" spans="1:27" ht="15" customHeight="1">
      <c r="A14" s="55" t="s">
        <v>95</v>
      </c>
      <c r="B14" s="46" t="s">
        <v>22</v>
      </c>
      <c r="C14" s="250">
        <v>0</v>
      </c>
      <c r="D14" s="252"/>
      <c r="E14" s="250">
        <v>27606604</v>
      </c>
      <c r="F14" s="252"/>
      <c r="G14" s="250">
        <v>0</v>
      </c>
      <c r="H14" s="252"/>
      <c r="I14" s="250">
        <v>0</v>
      </c>
      <c r="J14" s="252"/>
      <c r="K14" s="250">
        <v>0</v>
      </c>
      <c r="L14" s="252"/>
      <c r="M14" s="250">
        <v>0</v>
      </c>
      <c r="N14" s="252"/>
      <c r="O14" s="250">
        <v>0</v>
      </c>
      <c r="P14" s="252"/>
      <c r="Q14" s="250">
        <v>0</v>
      </c>
      <c r="R14" s="252"/>
      <c r="S14" s="250">
        <v>0</v>
      </c>
      <c r="T14" s="252"/>
      <c r="U14" s="250">
        <v>0</v>
      </c>
      <c r="V14" s="252"/>
      <c r="W14" s="253">
        <v>0</v>
      </c>
      <c r="X14" s="252"/>
      <c r="Y14" s="250">
        <f t="shared" ref="Y14:Y19" si="0">ROUND(SUM(C14:X14),1)</f>
        <v>27606604</v>
      </c>
      <c r="Z14" s="252"/>
      <c r="AA14" s="250">
        <v>33464443</v>
      </c>
    </row>
    <row r="15" spans="1:27" ht="15" customHeight="1">
      <c r="A15" s="55" t="s">
        <v>978</v>
      </c>
      <c r="B15" s="46" t="s">
        <v>22</v>
      </c>
      <c r="C15" s="22">
        <v>0</v>
      </c>
      <c r="D15" s="46" t="s">
        <v>22</v>
      </c>
      <c r="E15" s="22">
        <v>7239477</v>
      </c>
      <c r="F15" s="56"/>
      <c r="G15" s="22">
        <v>0</v>
      </c>
      <c r="H15" s="56"/>
      <c r="I15" s="22">
        <v>0</v>
      </c>
      <c r="J15" s="56"/>
      <c r="K15" s="22">
        <v>0</v>
      </c>
      <c r="L15" s="56"/>
      <c r="M15" s="22">
        <v>0</v>
      </c>
      <c r="N15" s="56"/>
      <c r="O15" s="22">
        <v>0</v>
      </c>
      <c r="P15" s="56"/>
      <c r="Q15" s="22">
        <v>0</v>
      </c>
      <c r="R15" s="30"/>
      <c r="S15" s="22">
        <v>0</v>
      </c>
      <c r="T15" s="30"/>
      <c r="U15" s="22">
        <v>0</v>
      </c>
      <c r="V15" s="30"/>
      <c r="W15" s="24">
        <v>0</v>
      </c>
      <c r="X15" s="30"/>
      <c r="Y15" s="22">
        <f t="shared" si="0"/>
        <v>7239477</v>
      </c>
      <c r="Z15" s="57"/>
      <c r="AA15" s="22">
        <v>4720704</v>
      </c>
    </row>
    <row r="16" spans="1:27" ht="15" customHeight="1">
      <c r="A16" s="45" t="s">
        <v>96</v>
      </c>
      <c r="B16" s="46" t="s">
        <v>22</v>
      </c>
      <c r="C16" s="22">
        <v>0</v>
      </c>
      <c r="D16" s="46" t="s">
        <v>22</v>
      </c>
      <c r="E16" s="22">
        <v>17855848</v>
      </c>
      <c r="F16" s="56"/>
      <c r="G16" s="22">
        <v>0</v>
      </c>
      <c r="H16" s="56"/>
      <c r="I16" s="22">
        <v>0</v>
      </c>
      <c r="J16" s="56"/>
      <c r="K16" s="22">
        <v>0</v>
      </c>
      <c r="L16" s="56"/>
      <c r="M16" s="22">
        <v>0</v>
      </c>
      <c r="N16" s="56"/>
      <c r="O16" s="22">
        <v>0</v>
      </c>
      <c r="P16" s="56"/>
      <c r="Q16" s="22">
        <v>0</v>
      </c>
      <c r="R16" s="30"/>
      <c r="S16" s="22">
        <v>0</v>
      </c>
      <c r="T16" s="30"/>
      <c r="U16" s="22">
        <v>0</v>
      </c>
      <c r="V16" s="30"/>
      <c r="W16" s="24">
        <v>0</v>
      </c>
      <c r="X16" s="30"/>
      <c r="Y16" s="22">
        <f t="shared" si="0"/>
        <v>17855848</v>
      </c>
      <c r="Z16" s="30"/>
      <c r="AA16" s="22">
        <v>16697262</v>
      </c>
    </row>
    <row r="17" spans="1:27" ht="15" customHeight="1">
      <c r="A17" s="45" t="s">
        <v>97</v>
      </c>
      <c r="B17" s="46" t="s">
        <v>22</v>
      </c>
      <c r="C17" s="22">
        <v>0</v>
      </c>
      <c r="D17" s="46" t="s">
        <v>22</v>
      </c>
      <c r="E17" s="22">
        <v>2203578</v>
      </c>
      <c r="F17" s="56"/>
      <c r="G17" s="22">
        <v>0</v>
      </c>
      <c r="H17" s="56"/>
      <c r="I17" s="22">
        <v>0</v>
      </c>
      <c r="J17" s="56"/>
      <c r="K17" s="22">
        <v>0</v>
      </c>
      <c r="L17" s="56"/>
      <c r="M17" s="22">
        <v>0</v>
      </c>
      <c r="N17" s="56"/>
      <c r="O17" s="22">
        <v>0</v>
      </c>
      <c r="P17" s="56"/>
      <c r="Q17" s="22">
        <v>0</v>
      </c>
      <c r="R17" s="30"/>
      <c r="S17" s="22">
        <v>0</v>
      </c>
      <c r="T17" s="30"/>
      <c r="U17" s="22">
        <v>0</v>
      </c>
      <c r="V17" s="30"/>
      <c r="W17" s="24">
        <v>0</v>
      </c>
      <c r="X17" s="30"/>
      <c r="Y17" s="22">
        <f t="shared" si="0"/>
        <v>2203578</v>
      </c>
      <c r="Z17" s="30"/>
      <c r="AA17" s="22">
        <v>1406954</v>
      </c>
    </row>
    <row r="18" spans="1:27" ht="15" customHeight="1">
      <c r="A18" s="55" t="s">
        <v>98</v>
      </c>
      <c r="B18" s="46" t="s">
        <v>22</v>
      </c>
      <c r="C18" s="22">
        <v>9412</v>
      </c>
      <c r="D18" s="46"/>
      <c r="E18" s="22">
        <v>3599919</v>
      </c>
      <c r="F18" s="56"/>
      <c r="G18" s="22">
        <v>0</v>
      </c>
      <c r="H18" s="56"/>
      <c r="I18" s="22">
        <v>0</v>
      </c>
      <c r="J18" s="56"/>
      <c r="K18" s="22">
        <v>0</v>
      </c>
      <c r="L18" s="56"/>
      <c r="M18" s="22">
        <v>0</v>
      </c>
      <c r="N18" s="56"/>
      <c r="O18" s="22">
        <v>0</v>
      </c>
      <c r="P18" s="56"/>
      <c r="Q18" s="22">
        <v>0</v>
      </c>
      <c r="R18" s="30"/>
      <c r="S18" s="22">
        <v>0</v>
      </c>
      <c r="T18" s="30"/>
      <c r="U18" s="22">
        <v>0</v>
      </c>
      <c r="V18" s="30"/>
      <c r="W18" s="30">
        <f>-S18</f>
        <v>0</v>
      </c>
      <c r="X18" s="30"/>
      <c r="Y18" s="22">
        <f t="shared" si="0"/>
        <v>3609331</v>
      </c>
      <c r="Z18" s="57"/>
      <c r="AA18" s="22">
        <v>2325111</v>
      </c>
    </row>
    <row r="19" spans="1:27" ht="15" customHeight="1">
      <c r="A19" s="55" t="s">
        <v>1310</v>
      </c>
      <c r="B19" s="46" t="s">
        <v>22</v>
      </c>
      <c r="C19" s="22">
        <v>0</v>
      </c>
      <c r="D19" s="46"/>
      <c r="E19" s="22">
        <v>2350585</v>
      </c>
      <c r="F19" s="56"/>
      <c r="G19" s="22">
        <v>0</v>
      </c>
      <c r="H19" s="56"/>
      <c r="I19" s="22">
        <v>0</v>
      </c>
      <c r="J19" s="56"/>
      <c r="K19" s="22">
        <v>0</v>
      </c>
      <c r="L19" s="56"/>
      <c r="M19" s="22">
        <v>0</v>
      </c>
      <c r="N19" s="56"/>
      <c r="O19" s="22">
        <v>0</v>
      </c>
      <c r="P19" s="56"/>
      <c r="Q19" s="22">
        <v>0</v>
      </c>
      <c r="R19" s="30"/>
      <c r="S19" s="22">
        <v>0</v>
      </c>
      <c r="T19" s="30"/>
      <c r="U19" s="22">
        <v>0</v>
      </c>
      <c r="V19" s="30"/>
      <c r="W19" s="24">
        <v>0</v>
      </c>
      <c r="X19" s="30"/>
      <c r="Y19" s="22">
        <f t="shared" si="0"/>
        <v>2350585</v>
      </c>
      <c r="Z19" s="30"/>
      <c r="AA19" s="22">
        <v>4500013</v>
      </c>
    </row>
    <row r="20" spans="1:27" ht="22.35" customHeight="1">
      <c r="A20" s="48" t="s">
        <v>99</v>
      </c>
      <c r="B20" s="46" t="s">
        <v>22</v>
      </c>
      <c r="C20" s="58">
        <f>ROUND(SUM(C14:C19),1)</f>
        <v>9412</v>
      </c>
      <c r="D20" s="29"/>
      <c r="E20" s="58">
        <f>ROUND(SUM(E14:E19),1)</f>
        <v>60856011</v>
      </c>
      <c r="F20" s="59"/>
      <c r="G20" s="58">
        <f>ROUND(SUM(G14:G19),1)</f>
        <v>0</v>
      </c>
      <c r="H20" s="59"/>
      <c r="I20" s="58">
        <f>ROUND(SUM(I14:I19),1)</f>
        <v>0</v>
      </c>
      <c r="J20" s="59"/>
      <c r="K20" s="58">
        <f>ROUND(SUM(K14:K19),1)</f>
        <v>0</v>
      </c>
      <c r="L20" s="59"/>
      <c r="M20" s="58">
        <f>ROUND(SUM(M14:M19),1)</f>
        <v>0</v>
      </c>
      <c r="N20" s="59"/>
      <c r="O20" s="58">
        <f>ROUND(SUM(O14:O19),1)</f>
        <v>0</v>
      </c>
      <c r="P20" s="59"/>
      <c r="Q20" s="58">
        <f>ROUND(SUM(Q14:Q19),1)</f>
        <v>0</v>
      </c>
      <c r="R20" s="60"/>
      <c r="S20" s="58">
        <f>ROUND(SUM(S14:S19),1)</f>
        <v>0</v>
      </c>
      <c r="T20" s="60"/>
      <c r="U20" s="58">
        <f>ROUND(SUM(U14:U19),1)</f>
        <v>0</v>
      </c>
      <c r="V20" s="60"/>
      <c r="W20" s="58">
        <f>ROUND(SUM(W14:W19),1)</f>
        <v>0</v>
      </c>
      <c r="X20" s="60"/>
      <c r="Y20" s="58">
        <f>ROUND(SUM(Y14:Y19),1)</f>
        <v>60865423</v>
      </c>
      <c r="Z20" s="60"/>
      <c r="AA20" s="58">
        <f>ROUND(SUM(AA14:AA19),1)</f>
        <v>63114487</v>
      </c>
    </row>
    <row r="21" spans="1:27" ht="13.5" customHeight="1">
      <c r="A21" s="48"/>
      <c r="B21" s="46" t="s">
        <v>22</v>
      </c>
      <c r="C21" s="61"/>
      <c r="D21" s="46"/>
      <c r="E21" s="61"/>
      <c r="F21" s="56"/>
      <c r="G21" s="61"/>
      <c r="H21" s="56"/>
      <c r="I21" s="61"/>
      <c r="J21" s="56"/>
      <c r="K21" s="61"/>
      <c r="L21" s="56"/>
      <c r="M21" s="61"/>
      <c r="N21" s="56"/>
      <c r="O21" s="61"/>
      <c r="P21" s="56"/>
      <c r="Q21" s="61"/>
      <c r="R21" s="30"/>
      <c r="S21" s="61"/>
      <c r="T21" s="30"/>
      <c r="U21" s="61"/>
      <c r="V21" s="30"/>
      <c r="W21" s="21"/>
      <c r="X21" s="30"/>
      <c r="Y21" s="21"/>
      <c r="Z21" s="30"/>
      <c r="AA21" s="61"/>
    </row>
    <row r="22" spans="1:27" ht="12" customHeight="1">
      <c r="A22" s="45"/>
      <c r="B22" s="46" t="s">
        <v>22</v>
      </c>
      <c r="C22" s="43"/>
      <c r="D22" s="46"/>
      <c r="E22" s="43"/>
      <c r="F22" s="56"/>
      <c r="G22" s="43"/>
      <c r="H22" s="56"/>
      <c r="I22" s="43"/>
      <c r="J22" s="56"/>
      <c r="K22" s="43"/>
      <c r="L22" s="56"/>
      <c r="M22" s="43"/>
      <c r="N22" s="56"/>
      <c r="O22" s="43"/>
      <c r="P22" s="56"/>
      <c r="Q22" s="43"/>
      <c r="R22" s="30"/>
      <c r="S22" s="43"/>
      <c r="T22" s="30"/>
      <c r="U22" s="43"/>
      <c r="V22" s="30"/>
      <c r="W22" s="22"/>
      <c r="X22" s="30"/>
      <c r="Y22" s="22"/>
      <c r="Z22" s="30"/>
      <c r="AA22" s="43"/>
    </row>
    <row r="23" spans="1:27" ht="15" customHeight="1">
      <c r="A23" s="48" t="s">
        <v>6</v>
      </c>
      <c r="B23" s="46" t="s">
        <v>22</v>
      </c>
      <c r="C23" s="43"/>
      <c r="D23" s="46"/>
      <c r="E23" s="43"/>
      <c r="F23" s="56"/>
      <c r="G23" s="43"/>
      <c r="H23" s="56"/>
      <c r="I23" s="43"/>
      <c r="J23" s="56"/>
      <c r="K23" s="43"/>
      <c r="L23" s="56"/>
      <c r="M23" s="43"/>
      <c r="N23" s="56"/>
      <c r="O23" s="43"/>
      <c r="P23" s="56"/>
      <c r="Q23" s="43"/>
      <c r="R23" s="30"/>
      <c r="S23" s="43"/>
      <c r="T23" s="30"/>
      <c r="U23" s="43"/>
      <c r="V23" s="30"/>
      <c r="W23" s="22"/>
      <c r="X23" s="30"/>
      <c r="Y23" s="22"/>
      <c r="Z23" s="30"/>
      <c r="AA23" s="43"/>
    </row>
    <row r="24" spans="1:27" ht="15" customHeight="1">
      <c r="A24" s="45" t="s">
        <v>768</v>
      </c>
      <c r="B24" s="46" t="s">
        <v>22</v>
      </c>
      <c r="C24" s="43"/>
      <c r="D24" s="46"/>
      <c r="E24" s="43"/>
      <c r="F24" s="56"/>
      <c r="G24" s="43"/>
      <c r="H24" s="56"/>
      <c r="I24" s="43"/>
      <c r="J24" s="56"/>
      <c r="K24" s="43"/>
      <c r="L24" s="56"/>
      <c r="M24" s="43"/>
      <c r="N24" s="56"/>
      <c r="O24" s="43"/>
      <c r="P24" s="56"/>
      <c r="Q24" s="43"/>
      <c r="R24" s="30"/>
      <c r="S24" s="43"/>
      <c r="T24" s="30"/>
      <c r="U24" s="43"/>
      <c r="V24" s="30"/>
      <c r="W24" s="22"/>
      <c r="X24" s="30"/>
      <c r="Y24" s="23"/>
      <c r="Z24" s="30"/>
      <c r="AA24" s="43"/>
    </row>
    <row r="25" spans="1:27" ht="15" customHeight="1">
      <c r="A25" s="12" t="s">
        <v>100</v>
      </c>
      <c r="B25" s="46" t="s">
        <v>22</v>
      </c>
      <c r="C25" s="22">
        <v>30728992</v>
      </c>
      <c r="D25" s="46"/>
      <c r="E25" s="22">
        <v>0</v>
      </c>
      <c r="F25" s="56" t="s">
        <v>22</v>
      </c>
      <c r="G25" s="22">
        <v>0</v>
      </c>
      <c r="H25" s="56"/>
      <c r="I25" s="22">
        <v>0</v>
      </c>
      <c r="J25" s="56"/>
      <c r="K25" s="22">
        <v>0</v>
      </c>
      <c r="L25" s="56"/>
      <c r="M25" s="22">
        <v>0</v>
      </c>
      <c r="N25" s="56"/>
      <c r="O25" s="22">
        <v>0</v>
      </c>
      <c r="P25" s="56"/>
      <c r="Q25" s="22">
        <v>0</v>
      </c>
      <c r="R25" s="30"/>
      <c r="S25" s="22">
        <v>0</v>
      </c>
      <c r="T25" s="30"/>
      <c r="U25" s="22">
        <v>0</v>
      </c>
      <c r="V25" s="30"/>
      <c r="W25" s="24">
        <v>0</v>
      </c>
      <c r="X25" s="30"/>
      <c r="Y25" s="22">
        <f>ROUND(SUM(C25:X25),1)</f>
        <v>30728992</v>
      </c>
      <c r="Z25" s="30"/>
      <c r="AA25" s="22">
        <v>29686616</v>
      </c>
    </row>
    <row r="26" spans="1:27" ht="15" customHeight="1">
      <c r="A26" s="12" t="s">
        <v>44</v>
      </c>
      <c r="B26" s="46" t="s">
        <v>22</v>
      </c>
      <c r="C26" s="22">
        <v>2257</v>
      </c>
      <c r="D26" s="46"/>
      <c r="E26" s="22">
        <v>0</v>
      </c>
      <c r="F26" s="56"/>
      <c r="G26" s="22">
        <v>0</v>
      </c>
      <c r="H26" s="56"/>
      <c r="I26" s="22">
        <v>0</v>
      </c>
      <c r="J26" s="56"/>
      <c r="K26" s="22">
        <v>0</v>
      </c>
      <c r="L26" s="56"/>
      <c r="M26" s="22">
        <v>0</v>
      </c>
      <c r="N26" s="56"/>
      <c r="O26" s="22">
        <v>0</v>
      </c>
      <c r="P26" s="56"/>
      <c r="Q26" s="22">
        <v>0</v>
      </c>
      <c r="R26" s="30"/>
      <c r="S26" s="22">
        <v>0</v>
      </c>
      <c r="T26" s="30"/>
      <c r="U26" s="22">
        <v>0</v>
      </c>
      <c r="V26" s="30"/>
      <c r="W26" s="24">
        <v>0</v>
      </c>
      <c r="X26" s="30"/>
      <c r="Y26" s="22">
        <f t="shared" ref="Y26:Y33" si="1">ROUND(SUM(C26:X26),1)</f>
        <v>2257</v>
      </c>
      <c r="Z26" s="30"/>
      <c r="AA26" s="22">
        <v>6674</v>
      </c>
    </row>
    <row r="27" spans="1:27" ht="15" customHeight="1">
      <c r="A27" s="12" t="s">
        <v>39</v>
      </c>
      <c r="B27" s="46" t="s">
        <v>22</v>
      </c>
      <c r="C27" s="22">
        <v>1062260</v>
      </c>
      <c r="D27" s="46"/>
      <c r="E27" s="22">
        <v>0</v>
      </c>
      <c r="F27" s="56"/>
      <c r="G27" s="22">
        <v>0</v>
      </c>
      <c r="H27" s="56"/>
      <c r="I27" s="22">
        <v>0</v>
      </c>
      <c r="J27" s="56"/>
      <c r="K27" s="22">
        <v>0</v>
      </c>
      <c r="L27" s="56"/>
      <c r="M27" s="22">
        <v>850</v>
      </c>
      <c r="N27" s="56"/>
      <c r="O27" s="22">
        <v>0</v>
      </c>
      <c r="P27" s="56"/>
      <c r="Q27" s="22">
        <v>0</v>
      </c>
      <c r="R27" s="30"/>
      <c r="S27" s="22">
        <v>0</v>
      </c>
      <c r="T27" s="30"/>
      <c r="U27" s="22">
        <v>0</v>
      </c>
      <c r="V27" s="30"/>
      <c r="W27" s="24">
        <v>0</v>
      </c>
      <c r="X27" s="30"/>
      <c r="Y27" s="22">
        <f t="shared" si="1"/>
        <v>1063110</v>
      </c>
      <c r="Z27" s="30"/>
      <c r="AA27" s="22">
        <v>1063240</v>
      </c>
    </row>
    <row r="28" spans="1:27" ht="15" customHeight="1">
      <c r="A28" s="12" t="s">
        <v>42</v>
      </c>
      <c r="B28" s="46" t="s">
        <v>22</v>
      </c>
      <c r="C28" s="22"/>
      <c r="D28" s="46"/>
      <c r="E28" s="22"/>
      <c r="F28" s="56" t="s">
        <v>22</v>
      </c>
      <c r="G28" s="22"/>
      <c r="H28" s="56"/>
      <c r="I28" s="22"/>
      <c r="J28" s="56"/>
      <c r="K28" s="22"/>
      <c r="L28" s="56"/>
      <c r="M28" s="22"/>
      <c r="N28" s="56"/>
      <c r="O28" s="22"/>
      <c r="P28" s="56"/>
      <c r="Q28" s="22"/>
      <c r="R28" s="30"/>
      <c r="S28" s="22"/>
      <c r="T28" s="30"/>
      <c r="U28" s="22"/>
      <c r="V28" s="30"/>
      <c r="W28" s="24"/>
      <c r="X28" s="30"/>
      <c r="Y28" s="22" t="s">
        <v>22</v>
      </c>
      <c r="Z28" s="30"/>
      <c r="AA28" s="22"/>
    </row>
    <row r="29" spans="1:27" ht="15" customHeight="1">
      <c r="A29" s="18" t="s">
        <v>101</v>
      </c>
      <c r="B29" s="46" t="s">
        <v>22</v>
      </c>
      <c r="C29" s="22">
        <v>21685600</v>
      </c>
      <c r="D29" s="46"/>
      <c r="E29" s="22">
        <v>0</v>
      </c>
      <c r="F29" s="56"/>
      <c r="G29" s="22">
        <v>0</v>
      </c>
      <c r="H29" s="56"/>
      <c r="I29" s="22">
        <v>0</v>
      </c>
      <c r="J29" s="56"/>
      <c r="K29" s="22">
        <v>0</v>
      </c>
      <c r="L29" s="56"/>
      <c r="M29" s="22">
        <v>0</v>
      </c>
      <c r="N29" s="56"/>
      <c r="O29" s="22">
        <v>0</v>
      </c>
      <c r="P29" s="56"/>
      <c r="Q29" s="22">
        <v>0</v>
      </c>
      <c r="R29" s="30"/>
      <c r="S29" s="22">
        <v>0</v>
      </c>
      <c r="T29" s="30"/>
      <c r="U29" s="22">
        <v>0</v>
      </c>
      <c r="V29" s="30"/>
      <c r="W29" s="24">
        <v>0</v>
      </c>
      <c r="X29" s="30"/>
      <c r="Y29" s="22">
        <f t="shared" si="1"/>
        <v>21685600</v>
      </c>
      <c r="Z29" s="30"/>
      <c r="AA29" s="22">
        <v>18783596</v>
      </c>
    </row>
    <row r="30" spans="1:27" ht="15" customHeight="1">
      <c r="A30" s="12" t="s">
        <v>43</v>
      </c>
      <c r="B30" s="46" t="s">
        <v>22</v>
      </c>
      <c r="C30" s="22">
        <v>3132318</v>
      </c>
      <c r="D30" s="46"/>
      <c r="E30" s="22">
        <v>0</v>
      </c>
      <c r="F30" s="56"/>
      <c r="G30" s="22">
        <v>0</v>
      </c>
      <c r="H30" s="56"/>
      <c r="I30" s="22">
        <v>0</v>
      </c>
      <c r="J30" s="56"/>
      <c r="K30" s="22">
        <v>0</v>
      </c>
      <c r="L30" s="56"/>
      <c r="M30" s="22">
        <v>0</v>
      </c>
      <c r="N30" s="56"/>
      <c r="O30" s="22">
        <v>0</v>
      </c>
      <c r="P30" s="56"/>
      <c r="Q30" s="22">
        <v>0</v>
      </c>
      <c r="R30" s="30"/>
      <c r="S30" s="22">
        <v>0</v>
      </c>
      <c r="T30" s="30"/>
      <c r="U30" s="22">
        <v>0</v>
      </c>
      <c r="V30" s="30"/>
      <c r="W30" s="24">
        <v>0</v>
      </c>
      <c r="X30" s="30"/>
      <c r="Y30" s="22">
        <f t="shared" si="1"/>
        <v>3132318</v>
      </c>
      <c r="Z30" s="30"/>
      <c r="AA30" s="22">
        <v>2675633</v>
      </c>
    </row>
    <row r="31" spans="1:27" ht="15" customHeight="1">
      <c r="A31" s="12" t="s">
        <v>102</v>
      </c>
      <c r="B31" s="46" t="s">
        <v>22</v>
      </c>
      <c r="C31" s="22">
        <v>264713</v>
      </c>
      <c r="D31" s="46"/>
      <c r="E31" s="22">
        <v>0</v>
      </c>
      <c r="F31" s="56"/>
      <c r="G31" s="22">
        <v>0</v>
      </c>
      <c r="H31" s="56"/>
      <c r="I31" s="22">
        <v>0</v>
      </c>
      <c r="J31" s="56"/>
      <c r="K31" s="22">
        <v>0</v>
      </c>
      <c r="L31" s="56"/>
      <c r="M31" s="22">
        <v>0</v>
      </c>
      <c r="N31" s="56"/>
      <c r="O31" s="22">
        <v>0</v>
      </c>
      <c r="P31" s="56"/>
      <c r="Q31" s="22">
        <v>0</v>
      </c>
      <c r="R31" s="30"/>
      <c r="S31" s="22">
        <v>0</v>
      </c>
      <c r="T31" s="30"/>
      <c r="U31" s="22">
        <v>0</v>
      </c>
      <c r="V31" s="30"/>
      <c r="W31" s="24">
        <v>0</v>
      </c>
      <c r="X31" s="30"/>
      <c r="Y31" s="22">
        <f t="shared" si="1"/>
        <v>264713</v>
      </c>
      <c r="Z31" s="30"/>
      <c r="AA31" s="22">
        <v>201323</v>
      </c>
    </row>
    <row r="32" spans="1:27" ht="15" customHeight="1">
      <c r="A32" s="12" t="s">
        <v>103</v>
      </c>
      <c r="B32" s="46" t="s">
        <v>22</v>
      </c>
      <c r="C32" s="22">
        <v>5017357</v>
      </c>
      <c r="D32" s="46"/>
      <c r="E32" s="22">
        <v>0</v>
      </c>
      <c r="F32" s="56"/>
      <c r="G32" s="22">
        <v>0</v>
      </c>
      <c r="H32" s="56"/>
      <c r="I32" s="22">
        <v>0</v>
      </c>
      <c r="J32" s="56"/>
      <c r="K32" s="22">
        <v>0</v>
      </c>
      <c r="L32" s="56"/>
      <c r="M32" s="22">
        <v>0</v>
      </c>
      <c r="N32" s="56"/>
      <c r="O32" s="22">
        <v>0</v>
      </c>
      <c r="P32" s="56"/>
      <c r="Q32" s="22">
        <v>0</v>
      </c>
      <c r="R32" s="30"/>
      <c r="S32" s="22">
        <v>0</v>
      </c>
      <c r="T32" s="30"/>
      <c r="U32" s="22">
        <v>0</v>
      </c>
      <c r="V32" s="30"/>
      <c r="W32" s="24">
        <v>0</v>
      </c>
      <c r="X32" s="30"/>
      <c r="Y32" s="22">
        <f t="shared" si="1"/>
        <v>5017357</v>
      </c>
      <c r="Z32" s="30"/>
      <c r="AA32" s="22">
        <v>5063927</v>
      </c>
    </row>
    <row r="33" spans="1:32" ht="15" customHeight="1">
      <c r="A33" s="12" t="s">
        <v>45</v>
      </c>
      <c r="B33" s="46" t="s">
        <v>22</v>
      </c>
      <c r="C33" s="22">
        <v>807581</v>
      </c>
      <c r="D33" s="46"/>
      <c r="E33" s="22">
        <v>0</v>
      </c>
      <c r="F33" s="56"/>
      <c r="G33" s="22">
        <v>0</v>
      </c>
      <c r="H33" s="56"/>
      <c r="I33" s="22">
        <v>0</v>
      </c>
      <c r="J33" s="56"/>
      <c r="K33" s="22">
        <v>0</v>
      </c>
      <c r="L33" s="56"/>
      <c r="M33" s="22">
        <v>0</v>
      </c>
      <c r="N33" s="56"/>
      <c r="O33" s="22">
        <v>0</v>
      </c>
      <c r="P33" s="56"/>
      <c r="Q33" s="22">
        <v>0</v>
      </c>
      <c r="R33" s="30"/>
      <c r="S33" s="22">
        <v>0</v>
      </c>
      <c r="T33" s="30"/>
      <c r="U33" s="22">
        <v>0</v>
      </c>
      <c r="V33" s="30"/>
      <c r="W33" s="24">
        <v>0</v>
      </c>
      <c r="X33" s="30"/>
      <c r="Y33" s="22">
        <f t="shared" si="1"/>
        <v>807581</v>
      </c>
      <c r="Z33" s="30"/>
      <c r="AA33" s="22">
        <v>780131</v>
      </c>
    </row>
    <row r="34" spans="1:32" ht="15" customHeight="1">
      <c r="A34" s="12" t="s">
        <v>104</v>
      </c>
      <c r="B34" s="46" t="s">
        <v>22</v>
      </c>
      <c r="C34" s="22">
        <v>150252</v>
      </c>
      <c r="D34" s="46"/>
      <c r="E34" s="22">
        <v>0</v>
      </c>
      <c r="F34" s="56"/>
      <c r="G34" s="22">
        <v>0</v>
      </c>
      <c r="H34" s="56"/>
      <c r="I34" s="22">
        <v>0</v>
      </c>
      <c r="J34" s="56"/>
      <c r="K34" s="22">
        <v>0</v>
      </c>
      <c r="L34" s="56"/>
      <c r="M34" s="22">
        <v>0</v>
      </c>
      <c r="N34" s="56"/>
      <c r="O34" s="22">
        <v>0</v>
      </c>
      <c r="P34" s="56"/>
      <c r="Q34" s="22">
        <v>0</v>
      </c>
      <c r="R34" s="30"/>
      <c r="S34" s="22">
        <v>0</v>
      </c>
      <c r="T34" s="30"/>
      <c r="U34" s="22">
        <v>0</v>
      </c>
      <c r="V34" s="30"/>
      <c r="W34" s="24">
        <v>0</v>
      </c>
      <c r="X34" s="30"/>
      <c r="Y34" s="22">
        <f>ROUND(SUM(C34:X34),1)</f>
        <v>150252</v>
      </c>
      <c r="Z34" s="30"/>
      <c r="AA34" s="22">
        <v>122990</v>
      </c>
    </row>
    <row r="35" spans="1:32" ht="15.75" customHeight="1">
      <c r="A35" s="48" t="s">
        <v>981</v>
      </c>
      <c r="B35" s="46" t="s">
        <v>105</v>
      </c>
      <c r="C35" s="20">
        <f>ROUND(SUM(C25:C34),1)</f>
        <v>62851330</v>
      </c>
      <c r="D35" s="29"/>
      <c r="E35" s="20">
        <f>ROUND(SUM(E25:E34),1)</f>
        <v>0</v>
      </c>
      <c r="F35" s="59"/>
      <c r="G35" s="20">
        <f>ROUND(SUM(G25:G34),1)</f>
        <v>0</v>
      </c>
      <c r="H35" s="59"/>
      <c r="I35" s="20">
        <f>ROUND(SUM(I25:I34),1)</f>
        <v>0</v>
      </c>
      <c r="J35" s="59"/>
      <c r="K35" s="20">
        <f>ROUND(SUM(K25:K34),1)</f>
        <v>0</v>
      </c>
      <c r="L35" s="59"/>
      <c r="M35" s="20">
        <f>ROUND(SUM(M25:M34),1)</f>
        <v>850</v>
      </c>
      <c r="N35" s="59"/>
      <c r="O35" s="20">
        <f>ROUND(SUM(O25:O34),1)</f>
        <v>0</v>
      </c>
      <c r="P35" s="59"/>
      <c r="Q35" s="20">
        <f>ROUND(SUM(Q25:Q34),1)</f>
        <v>0</v>
      </c>
      <c r="R35" s="60"/>
      <c r="S35" s="20">
        <f>ROUND(SUM(S25:S34),1)</f>
        <v>0</v>
      </c>
      <c r="T35" s="60"/>
      <c r="U35" s="20">
        <f>ROUND(SUM(U25:U34),1)</f>
        <v>0</v>
      </c>
      <c r="V35" s="60"/>
      <c r="W35" s="20">
        <f>ROUND(SUM(W25:W34),1)</f>
        <v>0</v>
      </c>
      <c r="X35" s="60"/>
      <c r="Y35" s="20">
        <f>ROUND(SUM(Y25:Y34),1)</f>
        <v>62852180</v>
      </c>
      <c r="Z35" s="60"/>
      <c r="AA35" s="20">
        <f>ROUND(SUM(AA25:AA34),1)</f>
        <v>58384130</v>
      </c>
      <c r="AB35" s="5"/>
      <c r="AC35" s="246"/>
      <c r="AE35" s="246"/>
      <c r="AF35" s="246"/>
    </row>
    <row r="36" spans="1:32" ht="15" customHeight="1">
      <c r="A36" s="45" t="s">
        <v>106</v>
      </c>
      <c r="B36" s="46" t="s">
        <v>22</v>
      </c>
      <c r="C36" s="43"/>
      <c r="D36" s="46"/>
      <c r="E36" s="43"/>
      <c r="F36" s="56"/>
      <c r="G36" s="43"/>
      <c r="H36" s="56"/>
      <c r="I36" s="43"/>
      <c r="J36" s="56"/>
      <c r="K36" s="43"/>
      <c r="L36" s="56"/>
      <c r="M36" s="43"/>
      <c r="N36" s="56"/>
      <c r="O36" s="43"/>
      <c r="P36" s="56"/>
      <c r="Q36" s="43"/>
      <c r="R36" s="30"/>
      <c r="S36" s="43"/>
      <c r="T36" s="30"/>
      <c r="U36" s="43"/>
      <c r="V36" s="30"/>
      <c r="W36" s="22"/>
      <c r="X36" s="30"/>
      <c r="Y36" s="22"/>
      <c r="Z36" s="30"/>
      <c r="AA36" s="43"/>
    </row>
    <row r="37" spans="1:32" ht="15" customHeight="1">
      <c r="A37" s="45" t="s">
        <v>541</v>
      </c>
      <c r="B37" s="46" t="s">
        <v>22</v>
      </c>
      <c r="C37" s="22">
        <v>0</v>
      </c>
      <c r="D37" s="46"/>
      <c r="E37" s="22">
        <v>9463713</v>
      </c>
      <c r="F37" s="56"/>
      <c r="G37" s="22">
        <v>0</v>
      </c>
      <c r="H37" s="56"/>
      <c r="I37" s="22">
        <v>0</v>
      </c>
      <c r="J37" s="56"/>
      <c r="K37" s="22">
        <v>0</v>
      </c>
      <c r="L37" s="56"/>
      <c r="M37" s="22">
        <v>0</v>
      </c>
      <c r="N37" s="56"/>
      <c r="O37" s="22">
        <v>0</v>
      </c>
      <c r="P37" s="56"/>
      <c r="Q37" s="22">
        <v>0</v>
      </c>
      <c r="R37" s="30"/>
      <c r="S37" s="22">
        <v>0</v>
      </c>
      <c r="T37" s="30"/>
      <c r="U37" s="22">
        <v>0</v>
      </c>
      <c r="V37" s="30"/>
      <c r="W37" s="24">
        <v>0</v>
      </c>
      <c r="X37" s="30"/>
      <c r="Y37" s="22">
        <f>ROUND(SUM(C37:X37),1)</f>
        <v>9463713</v>
      </c>
      <c r="Z37" s="30"/>
      <c r="AA37" s="22">
        <v>8063294</v>
      </c>
    </row>
    <row r="38" spans="1:32" ht="15" customHeight="1">
      <c r="A38" s="45" t="s">
        <v>542</v>
      </c>
      <c r="B38" s="46" t="s">
        <v>22</v>
      </c>
      <c r="C38" s="22">
        <v>0</v>
      </c>
      <c r="D38" s="46"/>
      <c r="E38" s="22">
        <v>3042905</v>
      </c>
      <c r="F38" s="56"/>
      <c r="G38" s="22">
        <v>0</v>
      </c>
      <c r="H38" s="56"/>
      <c r="I38" s="22">
        <v>0</v>
      </c>
      <c r="J38" s="56"/>
      <c r="K38" s="22">
        <v>0</v>
      </c>
      <c r="L38" s="56"/>
      <c r="M38" s="22">
        <v>0</v>
      </c>
      <c r="N38" s="56"/>
      <c r="O38" s="22">
        <v>0</v>
      </c>
      <c r="P38" s="56"/>
      <c r="Q38" s="22">
        <v>0</v>
      </c>
      <c r="R38" s="30"/>
      <c r="S38" s="22">
        <v>0</v>
      </c>
      <c r="T38" s="30"/>
      <c r="U38" s="22">
        <v>0</v>
      </c>
      <c r="V38" s="30"/>
      <c r="W38" s="30">
        <f>-S38</f>
        <v>0</v>
      </c>
      <c r="X38" s="30"/>
      <c r="Y38" s="22">
        <f>ROUND(SUM(C38:X38),1)</f>
        <v>3042905</v>
      </c>
      <c r="Z38" s="30"/>
      <c r="AA38" s="22">
        <v>3674462</v>
      </c>
    </row>
    <row r="39" spans="1:32" ht="15" customHeight="1">
      <c r="A39" s="55" t="s">
        <v>107</v>
      </c>
      <c r="B39" s="46" t="s">
        <v>22</v>
      </c>
      <c r="C39" s="22">
        <v>0</v>
      </c>
      <c r="D39" s="46" t="s">
        <v>22</v>
      </c>
      <c r="E39" s="22">
        <v>9115324</v>
      </c>
      <c r="F39" s="43"/>
      <c r="G39" s="22">
        <v>0</v>
      </c>
      <c r="H39" s="56"/>
      <c r="I39" s="22">
        <v>0</v>
      </c>
      <c r="J39" s="56"/>
      <c r="K39" s="22">
        <v>0</v>
      </c>
      <c r="L39" s="56"/>
      <c r="M39" s="22">
        <v>0</v>
      </c>
      <c r="N39" s="56"/>
      <c r="O39" s="22">
        <v>0</v>
      </c>
      <c r="P39" s="56"/>
      <c r="Q39" s="22">
        <v>0</v>
      </c>
      <c r="R39" s="30"/>
      <c r="S39" s="22">
        <v>0</v>
      </c>
      <c r="T39" s="30"/>
      <c r="U39" s="22">
        <v>0</v>
      </c>
      <c r="V39" s="30"/>
      <c r="W39" s="30">
        <f>-S39</f>
        <v>0</v>
      </c>
      <c r="X39" s="30"/>
      <c r="Y39" s="22">
        <f>ROUND(SUM(C39:X39),1)</f>
        <v>9115324</v>
      </c>
      <c r="Z39" s="57"/>
      <c r="AA39" s="22">
        <v>8983422</v>
      </c>
    </row>
    <row r="40" spans="1:32" ht="22.35" customHeight="1">
      <c r="A40" s="48" t="s">
        <v>108</v>
      </c>
      <c r="B40" s="46" t="s">
        <v>22</v>
      </c>
      <c r="C40" s="58">
        <f>ROUND(SUM(C35:C39),1)</f>
        <v>62851330</v>
      </c>
      <c r="D40" s="29"/>
      <c r="E40" s="58">
        <f>ROUND(SUM(E35:E39),1)</f>
        <v>21621942</v>
      </c>
      <c r="F40" s="59"/>
      <c r="G40" s="58">
        <f>ROUND(SUM(G35:G39),1)</f>
        <v>0</v>
      </c>
      <c r="H40" s="59"/>
      <c r="I40" s="58">
        <f>ROUND(SUM(I35:I39),1)</f>
        <v>0</v>
      </c>
      <c r="J40" s="59"/>
      <c r="K40" s="58">
        <f>ROUND(SUM(K35:K39),1)</f>
        <v>0</v>
      </c>
      <c r="L40" s="59"/>
      <c r="M40" s="58">
        <f>ROUND(SUM(M35:M39),1)</f>
        <v>850</v>
      </c>
      <c r="N40" s="59"/>
      <c r="O40" s="58">
        <f>ROUND(SUM(O35:O39),1)</f>
        <v>0</v>
      </c>
      <c r="P40" s="59"/>
      <c r="Q40" s="58">
        <f>ROUND(SUM(Q35:Q39),1)</f>
        <v>0</v>
      </c>
      <c r="R40" s="60"/>
      <c r="S40" s="58">
        <f>ROUND(SUM(S35:S39),1)</f>
        <v>0</v>
      </c>
      <c r="T40" s="60"/>
      <c r="U40" s="58">
        <f>ROUND(SUM(U35:U39),1)</f>
        <v>0</v>
      </c>
      <c r="V40" s="60"/>
      <c r="W40" s="58">
        <f>ROUND(SUM(W35:W39),1)</f>
        <v>0</v>
      </c>
      <c r="X40" s="60"/>
      <c r="Y40" s="58">
        <f>ROUND(SUM(Y35:Y39),1)</f>
        <v>84474122</v>
      </c>
      <c r="Z40" s="60"/>
      <c r="AA40" s="58">
        <f>ROUND(SUM(AA35:AA39),1)</f>
        <v>79105308</v>
      </c>
    </row>
    <row r="41" spans="1:32" ht="11.1" customHeight="1">
      <c r="A41" s="48"/>
      <c r="B41" s="46" t="s">
        <v>22</v>
      </c>
      <c r="C41" s="21" t="s">
        <v>22</v>
      </c>
      <c r="D41" s="46"/>
      <c r="E41" s="21" t="s">
        <v>22</v>
      </c>
      <c r="F41" s="56"/>
      <c r="G41" s="21" t="s">
        <v>22</v>
      </c>
      <c r="H41" s="56"/>
      <c r="I41" s="21" t="s">
        <v>22</v>
      </c>
      <c r="J41" s="56"/>
      <c r="K41" s="21" t="s">
        <v>22</v>
      </c>
      <c r="L41" s="56"/>
      <c r="M41" s="21" t="s">
        <v>22</v>
      </c>
      <c r="N41" s="56"/>
      <c r="O41" s="21" t="s">
        <v>22</v>
      </c>
      <c r="P41" s="56"/>
      <c r="Q41" s="21" t="s">
        <v>22</v>
      </c>
      <c r="R41" s="30"/>
      <c r="S41" s="21" t="s">
        <v>22</v>
      </c>
      <c r="T41" s="30"/>
      <c r="U41" s="21" t="s">
        <v>22</v>
      </c>
      <c r="V41" s="30"/>
      <c r="W41" s="21" t="s">
        <v>22</v>
      </c>
      <c r="X41" s="30"/>
      <c r="Y41" s="21"/>
      <c r="Z41" s="30"/>
      <c r="AA41" s="21" t="s">
        <v>22</v>
      </c>
    </row>
    <row r="42" spans="1:32" ht="16.350000000000001" customHeight="1">
      <c r="A42" s="48" t="s">
        <v>109</v>
      </c>
      <c r="B42" s="46" t="s">
        <v>22</v>
      </c>
      <c r="C42" s="22"/>
      <c r="D42" s="46"/>
      <c r="E42" s="22"/>
      <c r="F42" s="56"/>
      <c r="G42" s="22"/>
      <c r="H42" s="56"/>
      <c r="I42" s="22"/>
      <c r="J42" s="56"/>
      <c r="K42" s="22"/>
      <c r="L42" s="56"/>
      <c r="M42" s="22"/>
      <c r="N42" s="56"/>
      <c r="O42" s="22"/>
      <c r="P42" s="56"/>
      <c r="Q42" s="22"/>
      <c r="R42" s="30"/>
      <c r="S42" s="22"/>
      <c r="T42" s="30"/>
      <c r="U42" s="22"/>
      <c r="V42" s="30"/>
      <c r="W42" s="22"/>
      <c r="X42" s="30"/>
      <c r="Y42" s="22"/>
      <c r="Z42" s="30"/>
      <c r="AA42" s="22"/>
    </row>
    <row r="43" spans="1:32" ht="16.350000000000001" customHeight="1">
      <c r="A43" s="48" t="s">
        <v>110</v>
      </c>
      <c r="B43" s="46" t="s">
        <v>22</v>
      </c>
      <c r="C43" s="25">
        <f>ROUND(SUM(C20-C40),1)</f>
        <v>-62841918</v>
      </c>
      <c r="D43" s="29"/>
      <c r="E43" s="25">
        <f>ROUND(SUM(E20-E40),1)</f>
        <v>39234069</v>
      </c>
      <c r="F43" s="59"/>
      <c r="G43" s="25">
        <f>ROUND(SUM(G20-G40),1)</f>
        <v>0</v>
      </c>
      <c r="H43" s="59"/>
      <c r="I43" s="25">
        <f>ROUND(SUM(I20-I40),1)</f>
        <v>0</v>
      </c>
      <c r="J43" s="59"/>
      <c r="K43" s="25">
        <f>ROUND(SUM(K20-K40),1)</f>
        <v>0</v>
      </c>
      <c r="L43" s="59"/>
      <c r="M43" s="25">
        <f>ROUND(SUM(M20-M40),1)</f>
        <v>-850</v>
      </c>
      <c r="N43" s="59"/>
      <c r="O43" s="25">
        <f>ROUND(SUM(O20-O40),1)</f>
        <v>0</v>
      </c>
      <c r="P43" s="59"/>
      <c r="Q43" s="25">
        <f>ROUND(SUM(Q20-Q40),1)</f>
        <v>0</v>
      </c>
      <c r="R43" s="60"/>
      <c r="S43" s="25">
        <f>ROUND(SUM(S20-S40),1)</f>
        <v>0</v>
      </c>
      <c r="T43" s="60"/>
      <c r="U43" s="25">
        <f>ROUND(SUM(U20-U40),1)</f>
        <v>0</v>
      </c>
      <c r="V43" s="60"/>
      <c r="W43" s="25">
        <f>ROUND(SUM(W20-W40),1)</f>
        <v>0</v>
      </c>
      <c r="X43" s="60"/>
      <c r="Y43" s="25">
        <f>ROUND(SUM(Y20-Y40),1)</f>
        <v>-23608699</v>
      </c>
      <c r="Z43" s="60"/>
      <c r="AA43" s="25">
        <f>ROUND(SUM(AA20-AA40),1)</f>
        <v>-15990821</v>
      </c>
    </row>
    <row r="44" spans="1:32" ht="12" customHeight="1">
      <c r="A44" s="45"/>
      <c r="B44" s="46" t="s">
        <v>22</v>
      </c>
      <c r="C44" s="21"/>
      <c r="D44" s="46"/>
      <c r="E44" s="21"/>
      <c r="F44" s="56"/>
      <c r="G44" s="21"/>
      <c r="H44" s="56"/>
      <c r="I44" s="21"/>
      <c r="J44" s="56"/>
      <c r="K44" s="21"/>
      <c r="L44" s="56"/>
      <c r="M44" s="21"/>
      <c r="N44" s="56"/>
      <c r="O44" s="21"/>
      <c r="P44" s="56"/>
      <c r="Q44" s="21"/>
      <c r="R44" s="30"/>
      <c r="S44" s="21"/>
      <c r="T44" s="30"/>
      <c r="U44" s="21"/>
      <c r="V44" s="30"/>
      <c r="W44" s="21"/>
      <c r="X44" s="30"/>
      <c r="Y44" s="21"/>
      <c r="Z44" s="30"/>
      <c r="AA44" s="21"/>
    </row>
    <row r="45" spans="1:32" ht="15" customHeight="1">
      <c r="A45" s="48" t="s">
        <v>17</v>
      </c>
      <c r="B45" s="46" t="s">
        <v>22</v>
      </c>
      <c r="C45" s="22"/>
      <c r="D45" s="46"/>
      <c r="E45" s="22"/>
      <c r="F45" s="56"/>
      <c r="G45" s="22"/>
      <c r="H45" s="56"/>
      <c r="I45" s="22"/>
      <c r="J45" s="56"/>
      <c r="K45" s="22"/>
      <c r="L45" s="56"/>
      <c r="M45" s="22"/>
      <c r="N45" s="56"/>
      <c r="O45" s="22"/>
      <c r="P45" s="56"/>
      <c r="Q45" s="22"/>
      <c r="R45" s="30"/>
      <c r="S45" s="22"/>
      <c r="T45" s="30"/>
      <c r="U45" s="22"/>
      <c r="V45" s="30"/>
      <c r="W45" s="22"/>
      <c r="X45" s="30"/>
      <c r="Y45" s="22"/>
      <c r="Z45" s="30"/>
      <c r="AA45" s="22"/>
    </row>
    <row r="46" spans="1:32" ht="14.1" customHeight="1">
      <c r="A46" s="55" t="s">
        <v>769</v>
      </c>
      <c r="B46" s="46" t="s">
        <v>22</v>
      </c>
      <c r="C46" s="22">
        <v>64735105</v>
      </c>
      <c r="D46" s="46"/>
      <c r="E46" s="22">
        <v>73264510</v>
      </c>
      <c r="F46" s="56"/>
      <c r="G46" s="22">
        <v>183000</v>
      </c>
      <c r="H46" s="56"/>
      <c r="I46" s="22">
        <v>0</v>
      </c>
      <c r="J46" s="56"/>
      <c r="K46" s="22">
        <v>0</v>
      </c>
      <c r="L46" s="56"/>
      <c r="M46" s="22">
        <v>0</v>
      </c>
      <c r="N46" s="56"/>
      <c r="O46" s="22">
        <v>2754000</v>
      </c>
      <c r="P46" s="56"/>
      <c r="Q46" s="22">
        <v>37149044</v>
      </c>
      <c r="R46" s="30"/>
      <c r="S46" s="22">
        <v>0</v>
      </c>
      <c r="T46" s="30"/>
      <c r="U46" s="22">
        <v>0</v>
      </c>
      <c r="V46" s="30"/>
      <c r="W46" s="19">
        <v>-135753923</v>
      </c>
      <c r="X46" s="30"/>
      <c r="Y46" s="22">
        <f>ROUND(SUM(C46:X46),1)</f>
        <v>42331736</v>
      </c>
      <c r="Z46" s="30"/>
      <c r="AA46" s="22">
        <v>49695153</v>
      </c>
    </row>
    <row r="47" spans="1:32" ht="14.1" customHeight="1">
      <c r="A47" s="55" t="s">
        <v>770</v>
      </c>
      <c r="B47" s="46" t="s">
        <v>22</v>
      </c>
      <c r="C47" s="22">
        <v>-1893187</v>
      </c>
      <c r="D47" s="46"/>
      <c r="E47" s="22">
        <v>-112498579</v>
      </c>
      <c r="F47" s="56"/>
      <c r="G47" s="22">
        <v>0</v>
      </c>
      <c r="H47" s="56"/>
      <c r="I47" s="22">
        <v>0</v>
      </c>
      <c r="J47" s="56"/>
      <c r="K47" s="22">
        <v>0</v>
      </c>
      <c r="L47" s="56"/>
      <c r="M47" s="22">
        <v>0</v>
      </c>
      <c r="N47" s="56"/>
      <c r="O47" s="22">
        <v>0</v>
      </c>
      <c r="P47" s="56"/>
      <c r="Q47" s="22">
        <v>-29687301</v>
      </c>
      <c r="R47" s="30"/>
      <c r="S47" s="22">
        <v>0</v>
      </c>
      <c r="T47" s="30"/>
      <c r="U47" s="22">
        <v>0</v>
      </c>
      <c r="V47" s="30"/>
      <c r="W47" s="19">
        <f>-W46</f>
        <v>135753923</v>
      </c>
      <c r="X47" s="30"/>
      <c r="Y47" s="22">
        <f>ROUND(SUM(C47:X47),1)</f>
        <v>-8325144</v>
      </c>
      <c r="Z47" s="30"/>
      <c r="AA47" s="22">
        <v>-9812440</v>
      </c>
    </row>
    <row r="48" spans="1:32" ht="10.35" customHeight="1">
      <c r="A48" s="45"/>
      <c r="B48" s="46" t="s">
        <v>22</v>
      </c>
      <c r="C48" s="21"/>
      <c r="D48" s="46"/>
      <c r="E48" s="21"/>
      <c r="F48" s="56"/>
      <c r="G48" s="21"/>
      <c r="H48" s="56"/>
      <c r="I48" s="21"/>
      <c r="J48" s="56"/>
      <c r="K48" s="21"/>
      <c r="L48" s="56"/>
      <c r="M48" s="21"/>
      <c r="N48" s="56"/>
      <c r="O48" s="21"/>
      <c r="P48" s="56"/>
      <c r="Q48" s="21"/>
      <c r="R48" s="30"/>
      <c r="S48" s="21"/>
      <c r="T48" s="30"/>
      <c r="U48" s="21"/>
      <c r="V48" s="30"/>
      <c r="W48" s="21"/>
      <c r="X48" s="30"/>
      <c r="Y48" s="21"/>
      <c r="Z48" s="30"/>
      <c r="AA48" s="21"/>
    </row>
    <row r="49" spans="1:27" ht="16.350000000000001" customHeight="1">
      <c r="A49" s="48" t="s">
        <v>111</v>
      </c>
      <c r="B49" s="46" t="s">
        <v>22</v>
      </c>
      <c r="C49" s="25">
        <f>ROUND(SUM(C46:C47),1)</f>
        <v>62841918</v>
      </c>
      <c r="D49" s="29"/>
      <c r="E49" s="25">
        <f>ROUND(SUM(E46:E47),1)</f>
        <v>-39234069</v>
      </c>
      <c r="F49" s="63"/>
      <c r="G49" s="25">
        <f>ROUND(SUM(G46:G47),1)</f>
        <v>183000</v>
      </c>
      <c r="H49" s="59"/>
      <c r="I49" s="25">
        <f>ROUND(SUM(I46:I47),1)</f>
        <v>0</v>
      </c>
      <c r="J49" s="59"/>
      <c r="K49" s="25">
        <f>ROUND(SUM(K46:K47),1)</f>
        <v>0</v>
      </c>
      <c r="L49" s="59"/>
      <c r="M49" s="25">
        <f>ROUND(SUM(M46:M47),1)</f>
        <v>0</v>
      </c>
      <c r="N49" s="63"/>
      <c r="O49" s="25">
        <f>ROUND(SUM(O46:O47),1)</f>
        <v>2754000</v>
      </c>
      <c r="P49" s="59"/>
      <c r="Q49" s="25">
        <f>ROUND(SUM(Q46:Q47),1)</f>
        <v>7461743</v>
      </c>
      <c r="R49" s="60"/>
      <c r="S49" s="25">
        <f>ROUND(SUM(S46:S47),1)</f>
        <v>0</v>
      </c>
      <c r="T49" s="60"/>
      <c r="U49" s="25">
        <f>ROUND(SUM(U46:U47),1)</f>
        <v>0</v>
      </c>
      <c r="V49" s="60"/>
      <c r="W49" s="25">
        <f>ROUND(SUM(W46:W47),1)</f>
        <v>0</v>
      </c>
      <c r="X49" s="60"/>
      <c r="Y49" s="25">
        <f>ROUND(SUM(Y46:Y47),1)</f>
        <v>34006592</v>
      </c>
      <c r="Z49" s="60"/>
      <c r="AA49" s="25">
        <f>ROUND(SUM(AA46:AA47),1)</f>
        <v>39882713</v>
      </c>
    </row>
    <row r="50" spans="1:27" ht="15" customHeight="1">
      <c r="A50" s="45"/>
      <c r="B50" s="46" t="s">
        <v>22</v>
      </c>
      <c r="C50" s="21" t="s">
        <v>22</v>
      </c>
      <c r="D50" s="46"/>
      <c r="E50" s="21" t="s">
        <v>22</v>
      </c>
      <c r="F50" s="56"/>
      <c r="G50" s="21" t="s">
        <v>22</v>
      </c>
      <c r="H50" s="56"/>
      <c r="I50" s="21" t="s">
        <v>22</v>
      </c>
      <c r="J50" s="56"/>
      <c r="K50" s="21" t="s">
        <v>22</v>
      </c>
      <c r="L50" s="56"/>
      <c r="M50" s="21" t="s">
        <v>22</v>
      </c>
      <c r="N50" s="56"/>
      <c r="O50" s="21" t="s">
        <v>22</v>
      </c>
      <c r="P50" s="56"/>
      <c r="Q50" s="21" t="s">
        <v>22</v>
      </c>
      <c r="R50" s="30"/>
      <c r="S50" s="21" t="s">
        <v>22</v>
      </c>
      <c r="T50" s="30"/>
      <c r="U50" s="21" t="s">
        <v>22</v>
      </c>
      <c r="V50" s="30"/>
      <c r="W50" s="21" t="s">
        <v>22</v>
      </c>
      <c r="X50" s="30"/>
      <c r="Y50" s="21"/>
      <c r="Z50" s="30"/>
      <c r="AA50" s="21" t="s">
        <v>22</v>
      </c>
    </row>
    <row r="51" spans="1:27" ht="16.350000000000001" customHeight="1">
      <c r="A51" s="48" t="s">
        <v>112</v>
      </c>
      <c r="B51" s="46" t="s">
        <v>22</v>
      </c>
      <c r="C51" s="22"/>
      <c r="D51" s="46"/>
      <c r="E51" s="22"/>
      <c r="F51" s="56"/>
      <c r="G51" s="22"/>
      <c r="H51" s="56"/>
      <c r="I51" s="22"/>
      <c r="J51" s="56"/>
      <c r="K51" s="22"/>
      <c r="L51" s="56"/>
      <c r="M51" s="22"/>
      <c r="N51" s="56"/>
      <c r="O51" s="22"/>
      <c r="P51" s="56"/>
      <c r="Q51" s="22"/>
      <c r="R51" s="30"/>
      <c r="S51" s="22"/>
      <c r="T51" s="30"/>
      <c r="U51" s="22"/>
      <c r="V51" s="30"/>
      <c r="W51" s="22"/>
      <c r="X51" s="30"/>
      <c r="Y51" s="22"/>
      <c r="Z51" s="30"/>
      <c r="AA51" s="22"/>
    </row>
    <row r="52" spans="1:27" ht="16.350000000000001" customHeight="1">
      <c r="A52" s="48" t="s">
        <v>113</v>
      </c>
      <c r="B52" s="46" t="s">
        <v>22</v>
      </c>
      <c r="C52" s="25">
        <f>ROUND(SUM(C43)+SUM(C49),1)</f>
        <v>0</v>
      </c>
      <c r="D52" s="63"/>
      <c r="E52" s="25">
        <f>ROUND(SUM(E43)+SUM(E49),1)</f>
        <v>0</v>
      </c>
      <c r="F52" s="56"/>
      <c r="G52" s="25">
        <f>ROUND(SUM(G43)+SUM(G49),1)</f>
        <v>183000</v>
      </c>
      <c r="H52" s="56"/>
      <c r="I52" s="25">
        <f>ROUND(SUM(I43)+SUM(I49),1)</f>
        <v>0</v>
      </c>
      <c r="J52" s="56"/>
      <c r="K52" s="25">
        <f>ROUND(SUM(K43)+SUM(K49),1)</f>
        <v>0</v>
      </c>
      <c r="L52" s="56"/>
      <c r="M52" s="25">
        <f>ROUND(SUM(M43)+SUM(M49),1)</f>
        <v>-850</v>
      </c>
      <c r="N52" s="63"/>
      <c r="O52" s="25">
        <f>ROUND(SUM(O43)+SUM(O49),1)</f>
        <v>2754000</v>
      </c>
      <c r="P52" s="56"/>
      <c r="Q52" s="25">
        <f>ROUND(SUM(Q43)+SUM(Q49),1)</f>
        <v>7461743</v>
      </c>
      <c r="R52" s="30"/>
      <c r="S52" s="25">
        <f>ROUND(SUM(S43)+SUM(S49),1)</f>
        <v>0</v>
      </c>
      <c r="T52" s="30"/>
      <c r="U52" s="25">
        <f>ROUND(SUM(U43)+SUM(U49),1)</f>
        <v>0</v>
      </c>
      <c r="V52" s="30"/>
      <c r="W52" s="25">
        <f>ROUND(SUM(W43)+SUM(W49),1)</f>
        <v>0</v>
      </c>
      <c r="X52" s="30"/>
      <c r="Y52" s="25">
        <f>ROUND(SUM(Y43)+SUM(Y49),1)</f>
        <v>10397893</v>
      </c>
      <c r="Z52" s="30"/>
      <c r="AA52" s="25">
        <f>ROUND(SUM(AA43)+SUM(AA49),1)</f>
        <v>23891892</v>
      </c>
    </row>
    <row r="53" spans="1:27" ht="12" customHeight="1">
      <c r="A53" s="45"/>
      <c r="B53" s="46" t="s">
        <v>22</v>
      </c>
      <c r="C53" s="22"/>
      <c r="D53" s="46"/>
      <c r="E53" s="22"/>
      <c r="F53" s="56"/>
      <c r="G53" s="22"/>
      <c r="H53" s="56"/>
      <c r="I53" s="22"/>
      <c r="J53" s="56"/>
      <c r="K53" s="22"/>
      <c r="L53" s="56"/>
      <c r="M53" s="22"/>
      <c r="N53" s="56"/>
      <c r="O53" s="22"/>
      <c r="P53" s="56"/>
      <c r="Q53" s="22"/>
      <c r="R53" s="30"/>
      <c r="S53" s="22"/>
      <c r="T53" s="30"/>
      <c r="U53" s="22"/>
      <c r="V53" s="30"/>
      <c r="W53" s="22"/>
      <c r="X53" s="30"/>
      <c r="Y53" s="25"/>
      <c r="Z53" s="30"/>
      <c r="AA53" s="22"/>
    </row>
    <row r="54" spans="1:27" ht="16.350000000000001" customHeight="1">
      <c r="A54" s="64" t="s">
        <v>114</v>
      </c>
      <c r="B54" s="46" t="s">
        <v>22</v>
      </c>
      <c r="C54" s="25">
        <v>0</v>
      </c>
      <c r="D54" s="46"/>
      <c r="E54" s="25">
        <v>0</v>
      </c>
      <c r="F54" s="56"/>
      <c r="G54" s="25">
        <v>1434763</v>
      </c>
      <c r="H54" s="56"/>
      <c r="I54" s="25">
        <v>20624</v>
      </c>
      <c r="J54" s="56"/>
      <c r="K54" s="25">
        <v>0</v>
      </c>
      <c r="L54" s="56"/>
      <c r="M54" s="25">
        <v>26491</v>
      </c>
      <c r="N54" s="56"/>
      <c r="O54" s="25">
        <v>1883544</v>
      </c>
      <c r="P54" s="56"/>
      <c r="Q54" s="25">
        <v>29687301</v>
      </c>
      <c r="R54" s="30"/>
      <c r="S54" s="557">
        <v>0</v>
      </c>
      <c r="T54" s="30"/>
      <c r="U54" s="25">
        <v>0</v>
      </c>
      <c r="V54" s="30"/>
      <c r="W54" s="62">
        <v>0</v>
      </c>
      <c r="X54" s="30"/>
      <c r="Y54" s="25">
        <f>SUM(C54:W54)</f>
        <v>33052723</v>
      </c>
      <c r="Z54" s="57"/>
      <c r="AA54" s="25">
        <v>9160831</v>
      </c>
    </row>
    <row r="55" spans="1:27" ht="12" customHeight="1">
      <c r="A55" s="48"/>
      <c r="B55" s="46" t="s">
        <v>22</v>
      </c>
      <c r="C55" s="21" t="s">
        <v>22</v>
      </c>
      <c r="D55" s="46"/>
      <c r="E55" s="21" t="s">
        <v>22</v>
      </c>
      <c r="F55" s="56"/>
      <c r="G55" s="61" t="s">
        <v>22</v>
      </c>
      <c r="H55" s="56"/>
      <c r="I55" s="21" t="s">
        <v>22</v>
      </c>
      <c r="J55" s="56"/>
      <c r="K55" s="21" t="s">
        <v>22</v>
      </c>
      <c r="L55" s="56"/>
      <c r="M55" s="21" t="s">
        <v>22</v>
      </c>
      <c r="N55" s="56"/>
      <c r="O55" s="21" t="s">
        <v>22</v>
      </c>
      <c r="P55" s="56"/>
      <c r="Q55" s="21" t="s">
        <v>22</v>
      </c>
      <c r="R55" s="30"/>
      <c r="S55" s="22"/>
      <c r="T55" s="30"/>
      <c r="U55" s="21" t="s">
        <v>22</v>
      </c>
      <c r="V55" s="30"/>
      <c r="W55" s="21" t="s">
        <v>22</v>
      </c>
      <c r="X55" s="30"/>
      <c r="Y55" s="21"/>
      <c r="Z55" s="30"/>
      <c r="AA55" s="21"/>
    </row>
    <row r="56" spans="1:27" ht="20.100000000000001" customHeight="1" thickBot="1">
      <c r="A56" s="48" t="s">
        <v>115</v>
      </c>
      <c r="B56" s="29" t="s">
        <v>22</v>
      </c>
      <c r="C56" s="260">
        <f>ROUND(SUM(C52)+SUM(C54),1)</f>
        <v>0</v>
      </c>
      <c r="D56" s="261"/>
      <c r="E56" s="260">
        <f>ROUND(SUM(E52)+SUM(E54),1)</f>
        <v>0</v>
      </c>
      <c r="F56" s="261"/>
      <c r="G56" s="260">
        <f>ROUND(SUM(G52)+SUM(G54),1)</f>
        <v>1617763</v>
      </c>
      <c r="H56" s="261"/>
      <c r="I56" s="281">
        <f>ROUND(SUM(I52)+SUM(I54),1)</f>
        <v>20624</v>
      </c>
      <c r="J56" s="261"/>
      <c r="K56" s="281">
        <f>ROUND(SUM(K52)+SUM(K54),1)</f>
        <v>0</v>
      </c>
      <c r="L56" s="261"/>
      <c r="M56" s="260">
        <f>ROUND(SUM(M52)+SUM(M54),1)</f>
        <v>25641</v>
      </c>
      <c r="N56" s="261"/>
      <c r="O56" s="281">
        <f>ROUND(SUM(O52)+SUM(O54),1)</f>
        <v>4637544</v>
      </c>
      <c r="P56" s="261"/>
      <c r="Q56" s="260">
        <f>ROUND(SUM(Q52)+SUM(Q54),1)</f>
        <v>37149044</v>
      </c>
      <c r="R56" s="261"/>
      <c r="S56" s="281">
        <f>ROUND(SUM(S52)+SUM(S54),1)</f>
        <v>0</v>
      </c>
      <c r="T56" s="261"/>
      <c r="U56" s="281">
        <f>ROUND(SUM(U52)+SUM(U54),1)</f>
        <v>0</v>
      </c>
      <c r="V56" s="261"/>
      <c r="W56" s="260">
        <f>ROUND(SUM(W52)+SUM(W54),1)</f>
        <v>0</v>
      </c>
      <c r="X56" s="261"/>
      <c r="Y56" s="260">
        <f>ROUND(SUM(Y52)+SUM(Y54),1)</f>
        <v>43450616</v>
      </c>
      <c r="AA56" s="260">
        <f>ROUND(SUM(AA52)+SUM(AA54),1)</f>
        <v>33052723</v>
      </c>
    </row>
    <row r="57" spans="1:27" ht="30.75" customHeight="1" thickTop="1">
      <c r="A57" s="2"/>
      <c r="B57" s="66"/>
      <c r="C57" s="67"/>
      <c r="D57" s="66"/>
      <c r="E57" s="67"/>
      <c r="F57" s="66"/>
      <c r="G57" s="68"/>
      <c r="H57" s="66"/>
      <c r="I57" s="69"/>
      <c r="J57" s="66"/>
      <c r="K57" s="69"/>
      <c r="L57" s="66"/>
      <c r="M57" s="70"/>
      <c r="N57" s="66"/>
      <c r="O57" s="69"/>
      <c r="P57" s="66"/>
      <c r="Q57" s="68"/>
      <c r="R57" s="66"/>
      <c r="S57" s="71"/>
      <c r="T57" s="66"/>
      <c r="U57" s="69"/>
      <c r="V57" s="66"/>
      <c r="W57" s="70"/>
      <c r="X57" s="66"/>
      <c r="Y57" s="67"/>
      <c r="Z57" s="66"/>
      <c r="AA57" s="67"/>
    </row>
    <row r="58" spans="1:27" ht="15" customHeight="1">
      <c r="A58" s="533" t="s">
        <v>1059</v>
      </c>
      <c r="B58" s="66"/>
      <c r="C58" s="72"/>
      <c r="D58" s="66"/>
      <c r="E58" s="72"/>
      <c r="F58" s="66"/>
      <c r="G58" s="69"/>
      <c r="H58" s="66"/>
      <c r="I58" s="69"/>
      <c r="J58" s="66"/>
      <c r="K58" s="69"/>
      <c r="L58" s="66"/>
      <c r="M58" s="71"/>
      <c r="N58" s="66"/>
      <c r="O58" s="69"/>
      <c r="P58" s="66"/>
      <c r="Q58" s="69"/>
      <c r="R58" s="66"/>
      <c r="S58" s="71"/>
      <c r="T58" s="66"/>
      <c r="U58" s="69"/>
      <c r="V58" s="66"/>
      <c r="W58" s="71"/>
      <c r="X58" s="66"/>
      <c r="Y58" s="72"/>
      <c r="Z58" s="66"/>
      <c r="AA58" s="72"/>
    </row>
    <row r="59" spans="1:27" ht="15" customHeight="1">
      <c r="A59" s="2"/>
      <c r="B59" s="66"/>
      <c r="C59" s="72"/>
      <c r="D59" s="66"/>
      <c r="E59" s="72"/>
      <c r="F59" s="66"/>
      <c r="G59" s="69"/>
      <c r="H59" s="66"/>
      <c r="I59" s="71"/>
      <c r="J59" s="66"/>
      <c r="K59" s="71"/>
      <c r="L59" s="66"/>
      <c r="M59" s="71"/>
      <c r="N59" s="66"/>
      <c r="O59" s="71"/>
      <c r="P59" s="66"/>
      <c r="Q59" s="71"/>
      <c r="R59" s="66"/>
      <c r="S59" s="71"/>
      <c r="T59" s="66"/>
      <c r="U59" s="71"/>
      <c r="V59" s="66"/>
      <c r="W59" s="73"/>
      <c r="X59" s="66"/>
      <c r="Y59" s="72"/>
      <c r="Z59" s="66"/>
      <c r="AA59" s="72"/>
    </row>
    <row r="60" spans="1:27" ht="15" customHeight="1">
      <c r="A60" s="2"/>
      <c r="F60" s="35"/>
      <c r="G60" s="39"/>
      <c r="H60" s="35"/>
      <c r="I60" s="39"/>
      <c r="J60" s="35"/>
      <c r="K60" s="39"/>
      <c r="L60" s="35"/>
      <c r="M60" s="39"/>
      <c r="N60" s="35"/>
      <c r="O60" s="39"/>
      <c r="P60" s="35"/>
      <c r="Q60" s="39"/>
      <c r="R60" s="35"/>
      <c r="S60" s="39"/>
      <c r="T60" s="35"/>
      <c r="U60" s="39"/>
      <c r="V60" s="35"/>
      <c r="W60" s="39"/>
      <c r="X60" s="35"/>
      <c r="Z60" s="35"/>
    </row>
    <row r="61" spans="1:27" ht="17.25" customHeight="1">
      <c r="A61" s="74"/>
      <c r="F61" s="35"/>
      <c r="G61" s="39"/>
      <c r="H61" s="35"/>
      <c r="I61" s="39"/>
      <c r="J61" s="35"/>
      <c r="K61" s="39"/>
      <c r="L61" s="35"/>
      <c r="M61" s="39"/>
      <c r="N61" s="35"/>
      <c r="O61" s="39"/>
      <c r="P61" s="35"/>
      <c r="Q61" s="39"/>
      <c r="R61" s="35"/>
      <c r="S61" s="39"/>
      <c r="T61" s="35"/>
      <c r="U61" s="39"/>
      <c r="V61" s="35"/>
      <c r="W61" s="39"/>
      <c r="X61" s="35"/>
      <c r="Z61" s="35"/>
    </row>
    <row r="62" spans="1:27">
      <c r="F62" s="35"/>
      <c r="G62" s="39"/>
      <c r="H62" s="35"/>
      <c r="I62" s="39"/>
      <c r="J62" s="35"/>
      <c r="K62" s="39"/>
      <c r="L62" s="35"/>
      <c r="M62" s="39"/>
      <c r="N62" s="35"/>
      <c r="O62" s="39"/>
      <c r="P62" s="35"/>
      <c r="Q62" s="39"/>
      <c r="R62" s="35"/>
      <c r="S62" s="39"/>
      <c r="T62" s="35"/>
      <c r="U62" s="39"/>
      <c r="V62" s="35"/>
      <c r="W62" s="75"/>
      <c r="X62" s="35"/>
      <c r="Z62" s="35"/>
    </row>
    <row r="63" spans="1:27">
      <c r="F63" s="35"/>
      <c r="G63" s="39"/>
      <c r="H63" s="35"/>
      <c r="I63" s="39"/>
      <c r="J63" s="35"/>
      <c r="K63" s="39"/>
      <c r="L63" s="35"/>
      <c r="M63" s="39"/>
      <c r="N63" s="35"/>
      <c r="O63" s="39"/>
      <c r="P63" s="35"/>
      <c r="Q63" s="39"/>
      <c r="R63" s="35"/>
      <c r="S63" s="39"/>
      <c r="T63" s="35"/>
      <c r="U63" s="39"/>
      <c r="V63" s="35"/>
      <c r="W63" s="39"/>
      <c r="X63" s="35"/>
      <c r="Z63" s="35"/>
      <c r="AA63" s="39"/>
    </row>
  </sheetData>
  <mergeCells count="1">
    <mergeCell ref="Y10:AA10"/>
  </mergeCells>
  <hyperlinks>
    <hyperlink ref="A58" location="'Footnotes 1 - 11'!A1" display="(*) See Accompanying Footnotes" xr:uid="{00000000-0004-0000-1500-000000000000}"/>
  </hyperlinks>
  <pageMargins left="0.7" right="0.46" top="0.9" bottom="0.25" header="0.5" footer="0.25"/>
  <pageSetup scale="54" firstPageNumber="32" orientation="landscape" useFirstPageNumber="1" r:id="rId1"/>
  <headerFooter scaleWithDoc="0">
    <oddFooter>&amp;R&amp;8&amp;P</oddFooter>
  </headerFooter>
  <colBreaks count="1" manualBreakCount="1">
    <brk id="13" max="1048575" man="1"/>
  </colBreaks>
  <customProperties>
    <customPr name="SheetOption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EM99"/>
  <sheetViews>
    <sheetView showGridLines="0" zoomScale="70" zoomScaleNormal="70" workbookViewId="0"/>
  </sheetViews>
  <sheetFormatPr defaultColWidth="8.88671875" defaultRowHeight="15.75"/>
  <cols>
    <col min="1" max="1" width="56.109375" style="1" customWidth="1"/>
    <col min="2" max="2" width="2.109375" style="1" customWidth="1"/>
    <col min="3" max="3" width="20.88671875" style="1" customWidth="1"/>
    <col min="4" max="4" width="2.109375" style="1" customWidth="1"/>
    <col min="5" max="5" width="20.88671875" style="1" customWidth="1"/>
    <col min="6" max="6" width="2.109375" style="1" customWidth="1"/>
    <col min="7" max="7" width="20.88671875" style="1" customWidth="1"/>
    <col min="8" max="8" width="2.109375" style="1" customWidth="1"/>
    <col min="9" max="9" width="20.88671875" style="1" customWidth="1"/>
    <col min="10" max="10" width="2.88671875" style="1" customWidth="1"/>
    <col min="11" max="11" width="20.88671875" style="1" customWidth="1"/>
    <col min="12" max="12" width="2.88671875" style="1" customWidth="1"/>
    <col min="13" max="13" width="20.88671875" style="1" customWidth="1"/>
    <col min="14" max="14" width="2.109375" style="1" customWidth="1"/>
    <col min="15" max="15" width="20.88671875" style="1" customWidth="1"/>
    <col min="16" max="16" width="2.88671875" style="1" customWidth="1"/>
    <col min="17" max="17" width="20.88671875" style="1" customWidth="1"/>
    <col min="18" max="18" width="2.88671875" style="1" customWidth="1"/>
    <col min="19" max="19" width="20.88671875" style="1" customWidth="1"/>
    <col min="20" max="20" width="2.88671875" style="1" customWidth="1"/>
    <col min="21" max="21" width="20.88671875" style="1" customWidth="1"/>
    <col min="22" max="22" width="1.88671875" style="1" customWidth="1"/>
    <col min="23" max="23" width="20.88671875" style="1" customWidth="1"/>
    <col min="24" max="24" width="2.88671875" style="1" customWidth="1"/>
    <col min="25" max="25" width="20.88671875" style="1" customWidth="1"/>
    <col min="26" max="26" width="2.88671875" style="1" customWidth="1"/>
    <col min="27" max="27" width="20.88671875" style="1" customWidth="1"/>
    <col min="28" max="28" width="2.88671875" style="1" customWidth="1"/>
    <col min="29" max="29" width="20.88671875" style="1" customWidth="1"/>
    <col min="30" max="30" width="2.88671875" style="1" customWidth="1"/>
    <col min="31" max="31" width="20.88671875" style="1" customWidth="1"/>
    <col min="32" max="32" width="2.88671875" style="1" customWidth="1"/>
    <col min="33" max="33" width="20.88671875" style="1" customWidth="1"/>
    <col min="34" max="34" width="2.88671875" style="1" customWidth="1"/>
    <col min="35" max="35" width="20.88671875" style="1" customWidth="1"/>
    <col min="36" max="36" width="2.88671875" style="1" customWidth="1"/>
    <col min="37" max="37" width="20.88671875" style="1" customWidth="1"/>
    <col min="38" max="38" width="2.88671875" style="1" customWidth="1"/>
    <col min="39" max="39" width="20.88671875" style="1" customWidth="1"/>
    <col min="40" max="40" width="3.109375" style="1" customWidth="1"/>
    <col min="41" max="41" width="20.88671875" style="1" customWidth="1"/>
    <col min="42" max="42" width="2.88671875" style="1" customWidth="1"/>
    <col min="43" max="43" width="20.88671875" style="1" customWidth="1"/>
    <col min="44" max="44" width="2.88671875" style="1" customWidth="1"/>
    <col min="45" max="45" width="20.88671875" style="1" customWidth="1"/>
    <col min="46" max="46" width="2.44140625" style="1" customWidth="1"/>
    <col min="47" max="47" width="20.88671875" style="1" customWidth="1"/>
    <col min="48" max="48" width="2.44140625" style="1" customWidth="1"/>
    <col min="49" max="49" width="20.88671875" style="1" customWidth="1"/>
    <col min="50" max="50" width="2.88671875" style="1" customWidth="1"/>
    <col min="51" max="51" width="20.88671875" style="1" customWidth="1"/>
    <col min="52" max="52" width="2.88671875" style="1" customWidth="1"/>
    <col min="53" max="53" width="20.88671875" style="1" customWidth="1"/>
    <col min="54" max="54" width="2.88671875" style="1" customWidth="1"/>
    <col min="55" max="55" width="20.88671875" style="1" customWidth="1"/>
    <col min="56" max="56" width="2.88671875" style="1" customWidth="1"/>
    <col min="57" max="57" width="20.88671875" style="1" customWidth="1"/>
    <col min="58" max="58" width="2.88671875" style="1" customWidth="1"/>
    <col min="59" max="59" width="20.88671875" style="1" customWidth="1"/>
    <col min="60" max="60" width="2.88671875" style="1" customWidth="1"/>
    <col min="61" max="61" width="20.88671875" style="1" customWidth="1"/>
    <col min="62" max="62" width="2.88671875" style="1" customWidth="1"/>
    <col min="63" max="63" width="20.88671875" style="1" customWidth="1"/>
    <col min="64" max="64" width="2.88671875" style="1" customWidth="1"/>
    <col min="65" max="65" width="20.88671875" style="1" customWidth="1"/>
    <col min="66" max="66" width="2.5546875" style="1" customWidth="1"/>
    <col min="67" max="67" width="20.88671875" style="1" customWidth="1"/>
    <col min="68" max="68" width="2.88671875" style="1" customWidth="1"/>
    <col min="69" max="69" width="20.88671875" style="1" customWidth="1"/>
    <col min="70" max="70" width="2.88671875" style="1" customWidth="1"/>
    <col min="71" max="71" width="20.88671875" style="1" customWidth="1"/>
    <col min="72" max="72" width="2.88671875" style="1" customWidth="1"/>
    <col min="73" max="73" width="20.88671875" style="1" customWidth="1"/>
    <col min="74" max="74" width="2.88671875" style="1" customWidth="1"/>
    <col min="75" max="75" width="20.88671875" style="1" customWidth="1"/>
    <col min="76" max="76" width="2.88671875" style="1" customWidth="1"/>
    <col min="77" max="77" width="20.88671875" style="1" customWidth="1"/>
    <col min="78" max="78" width="2.88671875" style="1" customWidth="1"/>
    <col min="79" max="79" width="20.88671875" style="1" customWidth="1"/>
    <col min="80" max="80" width="2.88671875" style="1" customWidth="1"/>
    <col min="81" max="81" width="20.88671875" style="1" customWidth="1"/>
    <col min="82" max="82" width="2.88671875" style="1" customWidth="1"/>
    <col min="83" max="83" width="20.88671875" style="1" customWidth="1"/>
    <col min="84" max="84" width="2.5546875" style="1" customWidth="1"/>
    <col min="85" max="85" width="20.88671875" style="1" customWidth="1"/>
    <col min="86" max="86" width="2.88671875" style="1" customWidth="1"/>
    <col min="87" max="87" width="20.88671875" style="1" customWidth="1"/>
    <col min="88" max="88" width="2.88671875" style="1" customWidth="1"/>
    <col min="89" max="89" width="20.88671875" style="1" customWidth="1"/>
    <col min="90" max="90" width="2.88671875" style="1" customWidth="1"/>
    <col min="91" max="91" width="19.88671875" style="1" customWidth="1"/>
    <col min="92" max="92" width="2.88671875" style="1" customWidth="1"/>
    <col min="93" max="93" width="17.88671875" style="1" customWidth="1"/>
    <col min="94" max="94" width="2.88671875" style="1" customWidth="1"/>
    <col min="95" max="95" width="19.109375" style="1" customWidth="1"/>
    <col min="96" max="96" width="2.88671875" style="1" customWidth="1"/>
    <col min="97" max="97" width="20" style="1" customWidth="1"/>
    <col min="98" max="98" width="2.88671875" style="1" customWidth="1"/>
    <col min="99" max="99" width="17.109375" style="1" customWidth="1"/>
    <col min="100" max="100" width="2.88671875" style="1" customWidth="1"/>
    <col min="101" max="101" width="31.109375" style="1" customWidth="1"/>
    <col min="102" max="102" width="2.5546875" style="1" customWidth="1"/>
    <col min="103" max="103" width="21.88671875" style="1" customWidth="1"/>
    <col min="104" max="104" width="2.88671875" style="1" customWidth="1"/>
    <col min="105" max="105" width="18.88671875" style="1" customWidth="1"/>
    <col min="106" max="106" width="2.88671875" style="1" customWidth="1"/>
    <col min="107" max="107" width="18.88671875" style="1" customWidth="1"/>
    <col min="108" max="108" width="2.88671875" style="1" customWidth="1"/>
    <col min="109" max="109" width="18.5546875" style="1" customWidth="1"/>
    <col min="110" max="110" width="3" style="1" customWidth="1"/>
    <col min="111" max="111" width="20.88671875" style="1" customWidth="1"/>
    <col min="112" max="112" width="2.88671875" style="1" customWidth="1"/>
    <col min="113" max="113" width="20.88671875" style="1" customWidth="1"/>
    <col min="114" max="114" width="2.88671875" style="1" customWidth="1"/>
    <col min="115" max="115" width="20.88671875" style="1" customWidth="1"/>
    <col min="116" max="116" width="2.88671875" style="1" customWidth="1"/>
    <col min="117" max="117" width="20.88671875" style="1" customWidth="1"/>
    <col min="118" max="118" width="2.88671875" style="1" customWidth="1"/>
    <col min="119" max="119" width="20.88671875" style="1" customWidth="1"/>
    <col min="120" max="120" width="2.88671875" style="1" customWidth="1"/>
    <col min="121" max="121" width="20.88671875" style="1" customWidth="1"/>
    <col min="122" max="122" width="2.88671875" style="1" customWidth="1"/>
    <col min="123" max="123" width="17.88671875" style="1" customWidth="1"/>
    <col min="124" max="124" width="12.44140625" style="724" bestFit="1" customWidth="1"/>
    <col min="125" max="125" width="9.5546875" style="693" bestFit="1" customWidth="1"/>
    <col min="126" max="126" width="15.109375" style="693" customWidth="1"/>
    <col min="127" max="127" width="12.88671875" style="1" customWidth="1"/>
    <col min="128" max="128" width="6.109375" style="1" customWidth="1"/>
    <col min="129" max="16384" width="8.88671875" style="1"/>
  </cols>
  <sheetData>
    <row r="1" spans="1:136" ht="15" customHeight="1">
      <c r="A1" s="624" t="s">
        <v>775</v>
      </c>
    </row>
    <row r="3" spans="1:136" ht="18" customHeight="1">
      <c r="A3" s="268" t="s">
        <v>59</v>
      </c>
      <c r="B3" s="5"/>
      <c r="C3" s="5"/>
      <c r="D3" s="5"/>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G3" s="2"/>
      <c r="CH3" s="2"/>
      <c r="CI3" s="2"/>
      <c r="CJ3" s="2"/>
      <c r="CK3" s="2"/>
      <c r="CL3" s="2"/>
      <c r="CM3" s="2"/>
      <c r="CN3" s="2"/>
      <c r="CO3" s="2"/>
      <c r="CP3" s="2"/>
      <c r="CQ3" s="2"/>
      <c r="CR3" s="2"/>
      <c r="CS3" s="2"/>
      <c r="CT3" s="2"/>
      <c r="CU3" s="2"/>
      <c r="CV3" s="2"/>
      <c r="CW3" s="2"/>
      <c r="CX3" s="2"/>
      <c r="CY3" s="2"/>
      <c r="CZ3" s="2"/>
      <c r="DA3" s="2"/>
      <c r="DB3" s="2"/>
      <c r="DC3" s="2"/>
      <c r="DD3" s="2"/>
      <c r="DE3" s="2"/>
      <c r="DF3" s="76"/>
      <c r="DG3" s="76"/>
      <c r="DH3" s="76"/>
      <c r="DI3" s="76"/>
      <c r="DJ3" s="76" t="s">
        <v>22</v>
      </c>
      <c r="DK3" s="76"/>
      <c r="DL3" s="76"/>
      <c r="DM3" s="76"/>
      <c r="DN3" s="76"/>
      <c r="DO3" s="76"/>
      <c r="DP3" s="76"/>
      <c r="DQ3" s="76"/>
      <c r="DR3" s="76"/>
      <c r="DS3" s="76"/>
      <c r="DT3" s="725"/>
    </row>
    <row r="4" spans="1:136" ht="19.5" customHeight="1">
      <c r="A4" s="140" t="s">
        <v>116</v>
      </c>
      <c r="B4" s="5"/>
      <c r="C4" s="5"/>
      <c r="D4" s="5"/>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G4" s="2"/>
      <c r="CH4" s="2"/>
      <c r="CI4" s="2"/>
      <c r="CJ4" s="2"/>
      <c r="CK4" s="2"/>
      <c r="CL4" s="2"/>
      <c r="CM4" s="2"/>
      <c r="CN4" s="2"/>
      <c r="CO4" s="2"/>
      <c r="CP4" s="2"/>
      <c r="CQ4" s="2"/>
      <c r="CR4" s="2"/>
      <c r="CS4" s="2"/>
      <c r="CT4" s="2"/>
      <c r="CU4" s="2"/>
      <c r="CV4" s="2"/>
      <c r="CW4" s="2"/>
      <c r="CX4" s="2"/>
      <c r="CY4" s="2"/>
      <c r="CZ4" s="2"/>
      <c r="DA4" s="2"/>
      <c r="DB4" s="2"/>
      <c r="DC4" s="2"/>
      <c r="DD4" s="2"/>
      <c r="DE4" s="2"/>
      <c r="DF4" s="76"/>
      <c r="DG4" s="76"/>
      <c r="DH4" s="76"/>
      <c r="DI4" s="76"/>
      <c r="DJ4" s="76"/>
      <c r="DK4" s="76"/>
      <c r="DL4" s="76"/>
      <c r="DM4" s="76"/>
      <c r="DN4" s="76"/>
      <c r="DO4" s="76"/>
      <c r="DP4" s="76"/>
      <c r="DQ4" s="76"/>
      <c r="DR4" s="76"/>
      <c r="DS4" s="76"/>
      <c r="DT4" s="725"/>
    </row>
    <row r="5" spans="1:136" ht="18" customHeight="1">
      <c r="A5" s="268" t="s">
        <v>844</v>
      </c>
      <c r="B5" s="5"/>
      <c r="C5" s="5"/>
      <c r="D5" s="5"/>
      <c r="E5" s="2"/>
      <c r="F5" s="2"/>
      <c r="G5" s="2"/>
      <c r="H5" s="2"/>
      <c r="I5" s="2"/>
      <c r="J5" s="2"/>
      <c r="L5" s="2"/>
      <c r="M5" s="136" t="s">
        <v>118</v>
      </c>
      <c r="N5" s="2"/>
      <c r="P5" s="2"/>
      <c r="Q5" s="2"/>
      <c r="R5" s="2"/>
      <c r="T5" s="2"/>
      <c r="X5" s="2"/>
      <c r="Y5" s="136" t="s">
        <v>118</v>
      </c>
      <c r="Z5" s="2"/>
      <c r="AB5" s="2"/>
      <c r="AD5" s="2"/>
      <c r="AF5" s="2"/>
      <c r="AH5" s="2"/>
      <c r="AJ5" s="2"/>
      <c r="AK5" s="136" t="s">
        <v>118</v>
      </c>
      <c r="AL5" s="2"/>
      <c r="AN5" s="2"/>
      <c r="AP5" s="2"/>
      <c r="AR5" s="2"/>
      <c r="AT5" s="2"/>
      <c r="AV5" s="2"/>
      <c r="AW5" s="597" t="s">
        <v>118</v>
      </c>
      <c r="AX5" s="2"/>
      <c r="AZ5" s="2"/>
      <c r="BB5" s="2"/>
      <c r="BD5" s="2"/>
      <c r="BF5" s="2"/>
      <c r="BH5" s="2"/>
      <c r="BI5" s="136" t="s">
        <v>118</v>
      </c>
      <c r="BJ5" s="2"/>
      <c r="BL5" s="2"/>
      <c r="BP5" s="2"/>
      <c r="BR5" s="2"/>
      <c r="BT5" s="136"/>
      <c r="BU5" s="136" t="s">
        <v>118</v>
      </c>
      <c r="BV5" s="2"/>
      <c r="BW5" s="136"/>
      <c r="BX5" s="49"/>
      <c r="BZ5" s="2"/>
      <c r="CB5" s="2"/>
      <c r="CF5" s="49"/>
      <c r="CG5" s="136" t="s">
        <v>118</v>
      </c>
      <c r="CH5" s="136"/>
      <c r="CI5" s="136"/>
      <c r="CJ5" s="2"/>
      <c r="CL5" s="2"/>
      <c r="CN5" s="49"/>
      <c r="CP5" s="2"/>
      <c r="CR5" s="2"/>
      <c r="CS5" s="136" t="s">
        <v>118</v>
      </c>
      <c r="CT5" s="2"/>
      <c r="CV5" s="2"/>
      <c r="CZ5" s="2"/>
      <c r="DB5" s="2"/>
      <c r="DE5" s="136" t="s">
        <v>118</v>
      </c>
      <c r="DF5" s="76"/>
      <c r="DH5" s="76"/>
      <c r="DJ5" s="76"/>
      <c r="DL5" s="76"/>
      <c r="DN5" s="76"/>
      <c r="DO5" s="76"/>
      <c r="DP5" s="76"/>
      <c r="DQ5" s="76"/>
      <c r="DR5" s="6" t="s">
        <v>22</v>
      </c>
      <c r="DS5" s="136" t="s">
        <v>118</v>
      </c>
      <c r="DT5" s="697"/>
    </row>
    <row r="6" spans="1:136" ht="18" customHeight="1">
      <c r="A6" s="268" t="s">
        <v>845</v>
      </c>
      <c r="B6" s="5"/>
      <c r="C6" s="5"/>
      <c r="D6" s="5"/>
      <c r="E6" s="2"/>
      <c r="F6" s="2"/>
      <c r="G6" s="2"/>
      <c r="H6" s="2"/>
      <c r="I6" s="2"/>
      <c r="J6" s="2"/>
      <c r="L6" s="2"/>
      <c r="N6" s="2"/>
      <c r="O6" s="2"/>
      <c r="P6" s="2"/>
      <c r="Q6" s="2"/>
      <c r="R6" s="2"/>
      <c r="S6" s="2"/>
      <c r="T6" s="2"/>
      <c r="X6" s="2"/>
      <c r="Y6" s="49" t="s">
        <v>120</v>
      </c>
      <c r="Z6" s="2"/>
      <c r="AB6" s="2"/>
      <c r="AD6" s="2"/>
      <c r="AF6" s="2"/>
      <c r="AG6" s="2"/>
      <c r="AH6" s="2"/>
      <c r="AJ6" s="2"/>
      <c r="AK6" s="49" t="s">
        <v>120</v>
      </c>
      <c r="AL6" s="2"/>
      <c r="AN6" s="2"/>
      <c r="AP6" s="2"/>
      <c r="AR6" s="2"/>
      <c r="AT6" s="2"/>
      <c r="AV6" s="2"/>
      <c r="AW6" s="49" t="s">
        <v>120</v>
      </c>
      <c r="AX6" s="2"/>
      <c r="AZ6" s="2"/>
      <c r="BB6" s="2"/>
      <c r="BD6" s="2"/>
      <c r="BF6" s="2"/>
      <c r="BH6" s="2"/>
      <c r="BI6" s="49" t="s">
        <v>120</v>
      </c>
      <c r="BJ6" s="2"/>
      <c r="BL6" s="2"/>
      <c r="BP6" s="2"/>
      <c r="BR6" s="2"/>
      <c r="BT6" s="49"/>
      <c r="BU6" s="49" t="s">
        <v>120</v>
      </c>
      <c r="BV6" s="2"/>
      <c r="BW6" s="49"/>
      <c r="BX6" s="49"/>
      <c r="BZ6" s="2"/>
      <c r="CB6" s="2"/>
      <c r="CF6" s="49"/>
      <c r="CG6" s="49" t="s">
        <v>120</v>
      </c>
      <c r="CH6" s="49"/>
      <c r="CI6" s="49"/>
      <c r="CJ6" s="2"/>
      <c r="CL6" s="2"/>
      <c r="CN6" s="49"/>
      <c r="CP6" s="2"/>
      <c r="CR6" s="2"/>
      <c r="CS6" s="49" t="s">
        <v>120</v>
      </c>
      <c r="CT6" s="2"/>
      <c r="CV6" s="2"/>
      <c r="CZ6" s="2"/>
      <c r="DB6" s="2"/>
      <c r="DE6" s="49" t="s">
        <v>120</v>
      </c>
      <c r="DF6" s="76"/>
      <c r="DH6" s="76"/>
      <c r="DJ6" s="76"/>
      <c r="DL6" s="76"/>
      <c r="DN6" s="76"/>
      <c r="DO6" s="76"/>
      <c r="DP6" s="76"/>
      <c r="DQ6" s="76"/>
      <c r="DR6" s="6" t="s">
        <v>22</v>
      </c>
      <c r="DS6" s="49" t="s">
        <v>120</v>
      </c>
      <c r="DT6" s="697"/>
    </row>
    <row r="7" spans="1:136" ht="18" customHeight="1">
      <c r="A7" s="268" t="s">
        <v>1314</v>
      </c>
      <c r="B7" s="5"/>
      <c r="C7" s="5"/>
      <c r="D7" s="5"/>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49"/>
      <c r="BH7" s="2"/>
      <c r="BI7" s="2"/>
      <c r="BJ7" s="2"/>
      <c r="BK7" s="2"/>
      <c r="BL7" s="2"/>
      <c r="BM7" s="2"/>
      <c r="BN7" s="2"/>
      <c r="BO7" s="2"/>
      <c r="BP7" s="2"/>
      <c r="BQ7" s="2"/>
      <c r="BR7" s="2"/>
      <c r="BS7" s="2"/>
      <c r="BT7" s="2"/>
      <c r="BU7" s="2"/>
      <c r="BV7" s="2"/>
      <c r="BW7" s="2"/>
      <c r="BX7" s="2"/>
      <c r="BY7" s="2"/>
      <c r="BZ7" s="2"/>
      <c r="CA7" s="2"/>
      <c r="CB7" s="2"/>
      <c r="CC7" s="2"/>
      <c r="CD7" s="2"/>
      <c r="CE7" s="2"/>
      <c r="CF7" s="2"/>
      <c r="CG7" s="49"/>
      <c r="CH7" s="49"/>
      <c r="CI7" s="49"/>
      <c r="CJ7" s="2"/>
      <c r="CK7" s="2"/>
      <c r="CL7" s="2"/>
      <c r="CM7" s="2"/>
      <c r="CN7" s="2"/>
      <c r="CO7" s="2"/>
      <c r="CP7" s="2"/>
      <c r="CQ7" s="2"/>
      <c r="CR7" s="2"/>
      <c r="CS7" s="2"/>
      <c r="CT7" s="2"/>
      <c r="CU7" s="2"/>
      <c r="CV7" s="2"/>
      <c r="CW7" s="2"/>
      <c r="CX7" s="2"/>
      <c r="CY7" s="2"/>
      <c r="CZ7" s="2"/>
      <c r="DA7" s="2"/>
      <c r="DB7" s="2"/>
      <c r="DC7" s="2"/>
      <c r="DD7" s="2"/>
      <c r="DF7" s="76"/>
      <c r="DG7" s="76"/>
      <c r="DH7" s="76"/>
      <c r="DI7" s="76"/>
      <c r="DJ7" s="76"/>
      <c r="DK7" s="76"/>
      <c r="DL7" s="76"/>
      <c r="DM7" s="76"/>
      <c r="DN7" s="76"/>
      <c r="DO7" s="76"/>
      <c r="DP7" s="76"/>
      <c r="DQ7" s="76"/>
      <c r="DR7" s="76"/>
      <c r="DS7" s="76" t="s">
        <v>22</v>
      </c>
      <c r="DT7" s="725"/>
    </row>
    <row r="8" spans="1:136" s="592" customFormat="1" ht="16.350000000000001" customHeight="1">
      <c r="A8" s="31" t="s">
        <v>1104</v>
      </c>
      <c r="B8" s="31"/>
      <c r="C8" s="31"/>
      <c r="D8" s="31"/>
      <c r="E8" s="12"/>
      <c r="F8" s="12"/>
      <c r="G8" s="12"/>
      <c r="H8" s="12"/>
      <c r="I8" s="12"/>
      <c r="J8" s="12"/>
      <c r="K8" s="12"/>
      <c r="L8" s="12"/>
      <c r="M8" s="12"/>
      <c r="N8" s="12"/>
      <c r="O8" s="12"/>
      <c r="P8" s="12"/>
      <c r="Q8" s="12"/>
      <c r="R8" s="12"/>
      <c r="S8" s="12"/>
      <c r="T8" s="12"/>
      <c r="U8" s="12"/>
      <c r="V8" s="12"/>
      <c r="W8" s="12"/>
      <c r="X8" s="12"/>
      <c r="Y8" s="12"/>
      <c r="Z8" s="12"/>
      <c r="AA8" s="12"/>
      <c r="AB8" s="12"/>
      <c r="AC8" s="78"/>
      <c r="AD8" s="12"/>
      <c r="AE8" s="78"/>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78"/>
      <c r="DG8" s="78"/>
      <c r="DH8" s="78"/>
      <c r="DI8" s="78"/>
      <c r="DJ8" s="78"/>
      <c r="DK8" s="78"/>
      <c r="DL8" s="78"/>
      <c r="DM8" s="78"/>
      <c r="DN8" s="78"/>
      <c r="DO8" s="78"/>
      <c r="DP8" s="78"/>
      <c r="DQ8" s="78"/>
      <c r="DR8" s="78"/>
      <c r="DS8" s="78"/>
      <c r="DT8" s="726"/>
      <c r="DU8" s="694"/>
      <c r="DV8" s="694"/>
    </row>
    <row r="9" spans="1:136" s="592" customFormat="1" ht="13.5" customHeight="1">
      <c r="A9" s="12"/>
      <c r="B9" s="12"/>
      <c r="C9" s="12"/>
      <c r="D9" s="12"/>
      <c r="E9" s="12"/>
      <c r="F9" s="12"/>
      <c r="G9" s="12"/>
      <c r="H9" s="12"/>
      <c r="I9" s="12"/>
      <c r="J9" s="31"/>
      <c r="K9" s="31"/>
      <c r="L9" s="31"/>
      <c r="M9" s="31"/>
      <c r="N9" s="31"/>
      <c r="O9" s="12"/>
      <c r="P9" s="12"/>
      <c r="Q9" s="12"/>
      <c r="R9" s="12"/>
      <c r="S9" s="12"/>
      <c r="T9" s="12"/>
      <c r="U9" s="12"/>
      <c r="V9" s="12"/>
      <c r="W9" s="31"/>
      <c r="X9" s="31"/>
      <c r="Y9" s="79"/>
      <c r="Z9" s="31"/>
      <c r="AA9" s="31"/>
      <c r="AB9" s="31"/>
      <c r="AC9" s="12"/>
      <c r="AD9" s="31"/>
      <c r="AE9" s="12"/>
      <c r="AF9" s="31"/>
      <c r="AG9" s="79" t="s">
        <v>121</v>
      </c>
      <c r="AH9" s="31"/>
      <c r="AI9" s="31"/>
      <c r="AJ9" s="31"/>
      <c r="AK9" s="12"/>
      <c r="AL9" s="12"/>
      <c r="AM9" s="31"/>
      <c r="AN9" s="31"/>
      <c r="AO9" s="31"/>
      <c r="AP9" s="31"/>
      <c r="AQ9" s="31"/>
      <c r="AR9" s="12"/>
      <c r="AS9" s="12"/>
      <c r="AT9" s="12"/>
      <c r="AU9" s="12"/>
      <c r="AV9" s="12"/>
      <c r="AW9" s="12"/>
      <c r="AX9" s="31"/>
      <c r="AY9" s="31"/>
      <c r="AZ9" s="31"/>
      <c r="BA9" s="31"/>
      <c r="BB9" s="31"/>
      <c r="BC9" s="31"/>
      <c r="BD9" s="31"/>
      <c r="BE9" s="31"/>
      <c r="BF9" s="31"/>
      <c r="BG9" s="31"/>
      <c r="BH9" s="31"/>
      <c r="BI9" s="31"/>
      <c r="BJ9" s="31"/>
      <c r="BK9" s="79" t="s">
        <v>122</v>
      </c>
      <c r="BL9" s="31"/>
      <c r="BM9" s="31"/>
      <c r="BN9" s="31"/>
      <c r="BO9" s="31"/>
      <c r="BP9" s="31"/>
      <c r="BQ9" s="31"/>
      <c r="BR9" s="31"/>
      <c r="BS9" s="31"/>
      <c r="BT9" s="31"/>
      <c r="BU9" s="31"/>
      <c r="BV9" s="31"/>
      <c r="BW9" s="31"/>
      <c r="BX9" s="31"/>
      <c r="BY9" s="31"/>
      <c r="BZ9" s="31"/>
      <c r="CA9" s="31"/>
      <c r="CB9" s="31"/>
      <c r="CC9" s="31"/>
      <c r="CD9" s="31"/>
      <c r="CF9" s="31"/>
      <c r="CG9" s="31"/>
      <c r="CH9" s="31"/>
      <c r="CI9" s="31"/>
      <c r="CJ9" s="31"/>
      <c r="CL9" s="31"/>
      <c r="CM9" s="31"/>
      <c r="CN9" s="31"/>
      <c r="CO9" s="31"/>
      <c r="CP9" s="31"/>
      <c r="CQ9" s="31"/>
      <c r="CR9" s="31"/>
      <c r="CS9" s="79" t="s">
        <v>123</v>
      </c>
      <c r="CT9" s="31"/>
      <c r="CU9" s="31"/>
      <c r="CV9" s="31"/>
      <c r="CW9" s="79" t="s">
        <v>141</v>
      </c>
      <c r="CX9" s="596"/>
      <c r="CY9" s="596"/>
      <c r="CZ9" s="31"/>
      <c r="DA9" s="31"/>
      <c r="DB9" s="31"/>
      <c r="DC9" s="79" t="s">
        <v>142</v>
      </c>
      <c r="DD9" s="31"/>
      <c r="DE9" s="31"/>
      <c r="DF9" s="79"/>
      <c r="DG9" s="79"/>
      <c r="DH9" s="79"/>
      <c r="DI9" s="79" t="s">
        <v>124</v>
      </c>
      <c r="DJ9" s="79"/>
      <c r="DK9" s="79"/>
      <c r="DL9" s="79"/>
      <c r="DM9" s="79"/>
      <c r="DN9" s="79"/>
      <c r="DO9" s="79"/>
      <c r="DP9" s="79"/>
      <c r="DQ9" s="79"/>
      <c r="DR9" s="79"/>
      <c r="DS9" s="78"/>
      <c r="DT9" s="726"/>
      <c r="DU9" s="694"/>
      <c r="DV9" s="694"/>
    </row>
    <row r="10" spans="1:136" s="80" customFormat="1" ht="13.5" customHeight="1">
      <c r="A10" s="77"/>
      <c r="B10" s="78"/>
      <c r="C10" s="78"/>
      <c r="D10" s="78"/>
      <c r="E10" s="78"/>
      <c r="F10" s="78"/>
      <c r="G10" s="78"/>
      <c r="H10" s="78"/>
      <c r="I10" s="78"/>
      <c r="J10" s="79"/>
      <c r="K10" s="79"/>
      <c r="L10" s="79"/>
      <c r="M10" s="79"/>
      <c r="N10" s="79"/>
      <c r="O10" s="78"/>
      <c r="P10" s="78"/>
      <c r="Q10" s="78"/>
      <c r="R10" s="78"/>
      <c r="S10" s="79" t="s">
        <v>125</v>
      </c>
      <c r="T10" s="78"/>
      <c r="U10" s="78"/>
      <c r="V10" s="78"/>
      <c r="W10" s="79"/>
      <c r="X10" s="79"/>
      <c r="Y10" s="79"/>
      <c r="Z10" s="79"/>
      <c r="AA10" s="79"/>
      <c r="AB10" s="79"/>
      <c r="AC10" s="79" t="s">
        <v>126</v>
      </c>
      <c r="AD10" s="79"/>
      <c r="AE10" s="79" t="s">
        <v>126</v>
      </c>
      <c r="AF10" s="79"/>
      <c r="AG10" s="79" t="s">
        <v>127</v>
      </c>
      <c r="AH10" s="79"/>
      <c r="AI10" s="79"/>
      <c r="AJ10" s="79"/>
      <c r="AK10" s="79"/>
      <c r="AL10" s="78"/>
      <c r="AM10" s="79" t="s">
        <v>128</v>
      </c>
      <c r="AN10" s="79" t="s">
        <v>22</v>
      </c>
      <c r="AO10" s="79" t="s">
        <v>129</v>
      </c>
      <c r="AP10" s="79"/>
      <c r="AQ10" s="79" t="s">
        <v>130</v>
      </c>
      <c r="AR10" s="78"/>
      <c r="AT10" s="79"/>
      <c r="AU10" s="79"/>
      <c r="AV10" s="79"/>
      <c r="AW10" s="79"/>
      <c r="AX10" s="79"/>
      <c r="AY10" s="79"/>
      <c r="AZ10" s="79"/>
      <c r="BA10" s="79"/>
      <c r="BB10" s="79"/>
      <c r="BC10" s="79" t="s">
        <v>131</v>
      </c>
      <c r="BD10" s="79"/>
      <c r="BE10" s="79"/>
      <c r="BF10" s="79"/>
      <c r="BG10" s="596" t="s">
        <v>132</v>
      </c>
      <c r="BH10" s="79"/>
      <c r="BI10" s="79"/>
      <c r="BJ10" s="79"/>
      <c r="BK10" s="79" t="s">
        <v>133</v>
      </c>
      <c r="BL10" s="79"/>
      <c r="BM10" s="79" t="s">
        <v>134</v>
      </c>
      <c r="BN10" s="79"/>
      <c r="BO10" s="79"/>
      <c r="BP10" s="79"/>
      <c r="BQ10" s="79" t="s">
        <v>135</v>
      </c>
      <c r="BR10" s="79"/>
      <c r="BS10" s="79"/>
      <c r="BT10" s="79"/>
      <c r="BU10" s="79"/>
      <c r="BV10" s="79"/>
      <c r="BW10" s="79"/>
      <c r="BX10" s="79"/>
      <c r="BY10" s="596"/>
      <c r="BZ10" s="79"/>
      <c r="CA10" s="79" t="s">
        <v>136</v>
      </c>
      <c r="CB10" s="79"/>
      <c r="CD10" s="79"/>
      <c r="CE10" s="79" t="s">
        <v>137</v>
      </c>
      <c r="CF10" s="79"/>
      <c r="CG10" s="79" t="s">
        <v>138</v>
      </c>
      <c r="CH10" s="79"/>
      <c r="CI10" s="79"/>
      <c r="CJ10" s="79"/>
      <c r="CK10" s="79" t="s">
        <v>545</v>
      </c>
      <c r="CL10" s="79"/>
      <c r="CN10" s="596"/>
      <c r="CO10" s="79" t="s">
        <v>139</v>
      </c>
      <c r="CP10" s="79"/>
      <c r="CQ10" s="79"/>
      <c r="CR10" s="79"/>
      <c r="CS10" s="79" t="s">
        <v>140</v>
      </c>
      <c r="CT10" s="79"/>
      <c r="CU10" s="79"/>
      <c r="CV10" s="79"/>
      <c r="CW10" s="79" t="s">
        <v>973</v>
      </c>
      <c r="CX10" s="79"/>
      <c r="CY10" s="593" t="s">
        <v>49</v>
      </c>
      <c r="CZ10" s="79"/>
      <c r="DA10" s="79"/>
      <c r="DB10" s="79"/>
      <c r="DC10" s="79" t="s">
        <v>172</v>
      </c>
      <c r="DD10" s="79"/>
      <c r="DE10" s="79"/>
      <c r="DF10" s="79"/>
      <c r="DG10" s="79" t="s">
        <v>143</v>
      </c>
      <c r="DH10" s="79"/>
      <c r="DI10" s="79" t="s">
        <v>144</v>
      </c>
      <c r="DJ10" s="79"/>
      <c r="DK10" s="79"/>
      <c r="DL10" s="79"/>
      <c r="DM10" s="79" t="s">
        <v>145</v>
      </c>
      <c r="DN10" s="79"/>
      <c r="DO10" s="79"/>
      <c r="DP10" s="79"/>
      <c r="DQ10" s="78"/>
      <c r="DR10" s="78"/>
      <c r="DS10" s="78"/>
      <c r="DT10" s="726"/>
      <c r="DU10" s="695"/>
      <c r="DV10" s="695"/>
    </row>
    <row r="11" spans="1:136" s="592" customFormat="1" ht="14.25" customHeight="1">
      <c r="A11" s="12"/>
      <c r="B11" s="12"/>
      <c r="C11" s="79" t="s">
        <v>1212</v>
      </c>
      <c r="D11" s="12"/>
      <c r="E11" s="79" t="s">
        <v>146</v>
      </c>
      <c r="F11" s="31"/>
      <c r="G11" s="79"/>
      <c r="H11" s="31"/>
      <c r="I11" s="79" t="s">
        <v>147</v>
      </c>
      <c r="J11" s="31"/>
      <c r="K11" s="79" t="s">
        <v>148</v>
      </c>
      <c r="L11" s="31"/>
      <c r="M11" s="79" t="s">
        <v>149</v>
      </c>
      <c r="N11" s="31"/>
      <c r="O11" s="12"/>
      <c r="P11" s="12"/>
      <c r="Q11" s="79" t="s">
        <v>125</v>
      </c>
      <c r="R11" s="12"/>
      <c r="S11" s="79" t="s">
        <v>150</v>
      </c>
      <c r="T11" s="12"/>
      <c r="W11" s="79"/>
      <c r="X11" s="31"/>
      <c r="Y11" s="31"/>
      <c r="Z11" s="31"/>
      <c r="AA11" s="79" t="s">
        <v>151</v>
      </c>
      <c r="AB11" s="31"/>
      <c r="AC11" s="79" t="s">
        <v>134</v>
      </c>
      <c r="AD11" s="31"/>
      <c r="AE11" s="79" t="s">
        <v>163</v>
      </c>
      <c r="AF11" s="31"/>
      <c r="AG11" s="79" t="s">
        <v>171</v>
      </c>
      <c r="AH11" s="31"/>
      <c r="AI11" s="31"/>
      <c r="AJ11" s="31"/>
      <c r="AK11" s="596" t="s">
        <v>152</v>
      </c>
      <c r="AL11" s="12"/>
      <c r="AM11" s="79" t="s">
        <v>153</v>
      </c>
      <c r="AN11" s="79"/>
      <c r="AO11" s="79" t="s">
        <v>154</v>
      </c>
      <c r="AP11" s="31"/>
      <c r="AQ11" s="79" t="s">
        <v>54</v>
      </c>
      <c r="AR11" s="12"/>
      <c r="AS11" s="596" t="s">
        <v>155</v>
      </c>
      <c r="AT11" s="596"/>
      <c r="AU11" s="596"/>
      <c r="AV11" s="596"/>
      <c r="AW11" s="596"/>
      <c r="AX11" s="31"/>
      <c r="AY11" s="79" t="s">
        <v>156</v>
      </c>
      <c r="AZ11" s="31"/>
      <c r="BA11" s="79" t="s">
        <v>1070</v>
      </c>
      <c r="BB11" s="31"/>
      <c r="BC11" s="596" t="s">
        <v>157</v>
      </c>
      <c r="BD11" s="31"/>
      <c r="BE11" s="31"/>
      <c r="BF11" s="31"/>
      <c r="BG11" s="596" t="s">
        <v>158</v>
      </c>
      <c r="BH11" s="31"/>
      <c r="BI11" s="79" t="s">
        <v>159</v>
      </c>
      <c r="BJ11" s="31"/>
      <c r="BK11" s="79" t="s">
        <v>160</v>
      </c>
      <c r="BL11" s="31"/>
      <c r="BM11" s="79" t="s">
        <v>161</v>
      </c>
      <c r="BN11" s="79"/>
      <c r="BO11" s="79" t="s">
        <v>778</v>
      </c>
      <c r="BP11" s="79"/>
      <c r="BQ11" s="79" t="s">
        <v>162</v>
      </c>
      <c r="BR11" s="31"/>
      <c r="BS11" s="79" t="s">
        <v>163</v>
      </c>
      <c r="BT11" s="79"/>
      <c r="BU11" s="79" t="s">
        <v>22</v>
      </c>
      <c r="BV11" s="79"/>
      <c r="BW11" s="79"/>
      <c r="BX11" s="79"/>
      <c r="BY11" s="79" t="s">
        <v>165</v>
      </c>
      <c r="BZ11" s="31"/>
      <c r="CA11" s="79" t="s">
        <v>166</v>
      </c>
      <c r="CB11" s="31"/>
      <c r="CC11" s="79" t="s">
        <v>137</v>
      </c>
      <c r="CD11" s="31"/>
      <c r="CE11" s="79" t="s">
        <v>167</v>
      </c>
      <c r="CF11" s="79"/>
      <c r="CG11" s="79" t="s">
        <v>168</v>
      </c>
      <c r="CH11" s="79"/>
      <c r="CI11" s="79" t="s">
        <v>22</v>
      </c>
      <c r="CJ11" s="31"/>
      <c r="CK11" s="79" t="s">
        <v>169</v>
      </c>
      <c r="CL11" s="31"/>
      <c r="CM11" s="79" t="s">
        <v>138</v>
      </c>
      <c r="CN11" s="79"/>
      <c r="CO11" s="79" t="s">
        <v>170</v>
      </c>
      <c r="CP11" s="31"/>
      <c r="CQ11" s="79"/>
      <c r="CR11" s="31"/>
      <c r="CS11" s="79" t="s">
        <v>171</v>
      </c>
      <c r="CT11" s="31"/>
      <c r="CU11" s="31"/>
      <c r="CV11" s="31"/>
      <c r="CW11" s="79" t="s">
        <v>1077</v>
      </c>
      <c r="CX11" s="79"/>
      <c r="CY11" s="593" t="s">
        <v>212</v>
      </c>
      <c r="CZ11" s="31"/>
      <c r="DA11" s="79" t="s">
        <v>49</v>
      </c>
      <c r="DB11" s="31"/>
      <c r="DC11" s="79" t="s">
        <v>213</v>
      </c>
      <c r="DD11" s="31"/>
      <c r="DE11" s="31"/>
      <c r="DF11" s="79"/>
      <c r="DG11" s="79" t="s">
        <v>173</v>
      </c>
      <c r="DH11" s="79"/>
      <c r="DI11" s="79" t="s">
        <v>174</v>
      </c>
      <c r="DJ11" s="79"/>
      <c r="DK11" s="79"/>
      <c r="DL11" s="79"/>
      <c r="DM11" s="79" t="s">
        <v>175</v>
      </c>
      <c r="DN11" s="79"/>
      <c r="DO11" s="79"/>
      <c r="DP11" s="79"/>
      <c r="DQ11" s="936" t="s">
        <v>49</v>
      </c>
      <c r="DR11" s="937"/>
      <c r="DS11" s="937"/>
      <c r="DT11" s="726"/>
      <c r="DU11" s="694"/>
      <c r="DV11" s="694"/>
    </row>
    <row r="12" spans="1:136" s="592" customFormat="1" ht="13.35" customHeight="1">
      <c r="A12" s="12"/>
      <c r="B12" s="12"/>
      <c r="C12" s="79" t="s">
        <v>53</v>
      </c>
      <c r="D12" s="12"/>
      <c r="E12" s="79" t="s">
        <v>176</v>
      </c>
      <c r="F12" s="31"/>
      <c r="G12" s="79" t="s">
        <v>1095</v>
      </c>
      <c r="H12" s="31"/>
      <c r="I12" s="79" t="s">
        <v>177</v>
      </c>
      <c r="J12" s="31"/>
      <c r="K12" s="79" t="s">
        <v>178</v>
      </c>
      <c r="L12" s="31"/>
      <c r="M12" s="79" t="s">
        <v>179</v>
      </c>
      <c r="N12" s="31"/>
      <c r="O12" s="79" t="s">
        <v>181</v>
      </c>
      <c r="P12" s="79"/>
      <c r="Q12" s="79" t="s">
        <v>182</v>
      </c>
      <c r="R12" s="79"/>
      <c r="S12" s="596" t="s">
        <v>182</v>
      </c>
      <c r="T12" s="79"/>
      <c r="U12" s="79" t="s">
        <v>125</v>
      </c>
      <c r="V12" s="79"/>
      <c r="W12" s="79" t="s">
        <v>206</v>
      </c>
      <c r="X12" s="31"/>
      <c r="Y12" s="31"/>
      <c r="Z12" s="31"/>
      <c r="AA12" s="79" t="s">
        <v>183</v>
      </c>
      <c r="AB12" s="31"/>
      <c r="AC12" s="79" t="s">
        <v>161</v>
      </c>
      <c r="AD12" s="31"/>
      <c r="AE12" s="79" t="s">
        <v>199</v>
      </c>
      <c r="AF12" s="31"/>
      <c r="AG12" s="79" t="s">
        <v>211</v>
      </c>
      <c r="AH12" s="31"/>
      <c r="AI12" s="79" t="s">
        <v>184</v>
      </c>
      <c r="AJ12" s="31"/>
      <c r="AK12" s="596" t="s">
        <v>185</v>
      </c>
      <c r="AL12" s="12"/>
      <c r="AM12" s="79" t="s">
        <v>186</v>
      </c>
      <c r="AN12" s="79"/>
      <c r="AO12" s="596" t="s">
        <v>187</v>
      </c>
      <c r="AP12" s="31"/>
      <c r="AQ12" s="79" t="s">
        <v>188</v>
      </c>
      <c r="AR12" s="12"/>
      <c r="AS12" s="596" t="s">
        <v>189</v>
      </c>
      <c r="AT12" s="596"/>
      <c r="AU12" s="79" t="s">
        <v>155</v>
      </c>
      <c r="AV12" s="596"/>
      <c r="AW12" s="79" t="s">
        <v>190</v>
      </c>
      <c r="AX12" s="594"/>
      <c r="AY12" s="79" t="s">
        <v>191</v>
      </c>
      <c r="AZ12" s="594"/>
      <c r="BA12" s="79" t="s">
        <v>1071</v>
      </c>
      <c r="BB12" s="31"/>
      <c r="BC12" s="596" t="s">
        <v>192</v>
      </c>
      <c r="BD12" s="31"/>
      <c r="BE12" s="79" t="s">
        <v>193</v>
      </c>
      <c r="BF12" s="31"/>
      <c r="BG12" s="79" t="s">
        <v>194</v>
      </c>
      <c r="BH12" s="31"/>
      <c r="BI12" s="79" t="s">
        <v>195</v>
      </c>
      <c r="BJ12" s="31"/>
      <c r="BK12" s="79" t="s">
        <v>196</v>
      </c>
      <c r="BL12" s="31"/>
      <c r="BM12" s="79" t="s">
        <v>197</v>
      </c>
      <c r="BN12" s="79"/>
      <c r="BO12" s="79" t="s">
        <v>1241</v>
      </c>
      <c r="BP12" s="79"/>
      <c r="BQ12" s="79" t="s">
        <v>198</v>
      </c>
      <c r="BR12" s="31"/>
      <c r="BS12" s="79" t="s">
        <v>199</v>
      </c>
      <c r="BT12" s="79"/>
      <c r="BU12" s="79" t="s">
        <v>1242</v>
      </c>
      <c r="BV12" s="79"/>
      <c r="BW12" s="79" t="s">
        <v>164</v>
      </c>
      <c r="BX12" s="79"/>
      <c r="BY12" s="79" t="s">
        <v>201</v>
      </c>
      <c r="BZ12" s="31"/>
      <c r="CA12" s="79" t="s">
        <v>202</v>
      </c>
      <c r="CB12" s="31"/>
      <c r="CC12" s="79" t="s">
        <v>203</v>
      </c>
      <c r="CD12" s="31"/>
      <c r="CE12" s="79" t="s">
        <v>204</v>
      </c>
      <c r="CF12" s="79"/>
      <c r="CG12" s="79" t="s">
        <v>205</v>
      </c>
      <c r="CH12" s="79"/>
      <c r="CI12" s="79" t="s">
        <v>138</v>
      </c>
      <c r="CJ12" s="31"/>
      <c r="CK12" s="79" t="s">
        <v>207</v>
      </c>
      <c r="CL12" s="31"/>
      <c r="CM12" s="79" t="s">
        <v>208</v>
      </c>
      <c r="CN12" s="79"/>
      <c r="CO12" s="79" t="s">
        <v>209</v>
      </c>
      <c r="CP12" s="31"/>
      <c r="CQ12" s="79" t="s">
        <v>210</v>
      </c>
      <c r="CR12" s="31"/>
      <c r="CS12" s="79" t="s">
        <v>211</v>
      </c>
      <c r="CT12" s="31"/>
      <c r="CU12" s="79" t="s">
        <v>49</v>
      </c>
      <c r="CV12" s="31"/>
      <c r="CW12" s="79" t="s">
        <v>1078</v>
      </c>
      <c r="CX12" s="79"/>
      <c r="CY12" s="79" t="s">
        <v>359</v>
      </c>
      <c r="CZ12" s="31"/>
      <c r="DA12" s="79" t="s">
        <v>212</v>
      </c>
      <c r="DB12" s="31"/>
      <c r="DC12" s="79" t="s">
        <v>326</v>
      </c>
      <c r="DD12" s="31"/>
      <c r="DE12" s="79" t="s">
        <v>180</v>
      </c>
      <c r="DF12" s="79"/>
      <c r="DG12" s="79" t="s">
        <v>214</v>
      </c>
      <c r="DH12" s="79"/>
      <c r="DI12" s="79" t="s">
        <v>215</v>
      </c>
      <c r="DJ12" s="79"/>
      <c r="DK12" s="79" t="s">
        <v>216</v>
      </c>
      <c r="DL12" s="79"/>
      <c r="DM12" s="596" t="s">
        <v>217</v>
      </c>
      <c r="DN12" s="79"/>
      <c r="DO12" s="79"/>
      <c r="DP12" s="79"/>
      <c r="DQ12" s="938" t="s">
        <v>218</v>
      </c>
      <c r="DR12" s="939"/>
      <c r="DS12" s="939"/>
      <c r="DT12" s="695"/>
      <c r="DU12" s="694"/>
      <c r="DV12" s="694"/>
    </row>
    <row r="13" spans="1:136" s="592" customFormat="1" ht="13.5" customHeight="1">
      <c r="A13" s="12"/>
      <c r="B13" s="12"/>
      <c r="C13" s="79" t="s">
        <v>327</v>
      </c>
      <c r="D13" s="12"/>
      <c r="E13" s="79" t="s">
        <v>219</v>
      </c>
      <c r="F13" s="31"/>
      <c r="G13" s="79" t="s">
        <v>1096</v>
      </c>
      <c r="H13" s="31"/>
      <c r="I13" s="79" t="s">
        <v>220</v>
      </c>
      <c r="J13" s="31"/>
      <c r="K13" s="79" t="s">
        <v>55</v>
      </c>
      <c r="L13" s="31"/>
      <c r="M13" s="79" t="s">
        <v>153</v>
      </c>
      <c r="N13" s="31"/>
      <c r="O13" s="79" t="s">
        <v>222</v>
      </c>
      <c r="P13" s="79"/>
      <c r="Q13" s="79" t="s">
        <v>223</v>
      </c>
      <c r="R13" s="79"/>
      <c r="S13" s="596" t="s">
        <v>223</v>
      </c>
      <c r="T13" s="79"/>
      <c r="U13" s="596" t="s">
        <v>224</v>
      </c>
      <c r="V13" s="596"/>
      <c r="W13" s="79" t="s">
        <v>977</v>
      </c>
      <c r="X13" s="31"/>
      <c r="Y13" s="79" t="s">
        <v>225</v>
      </c>
      <c r="Z13" s="31"/>
      <c r="AA13" s="79" t="s">
        <v>226</v>
      </c>
      <c r="AB13" s="31"/>
      <c r="AC13" s="79" t="s">
        <v>223</v>
      </c>
      <c r="AD13" s="31"/>
      <c r="AE13" s="79" t="s">
        <v>54</v>
      </c>
      <c r="AF13" s="31"/>
      <c r="AG13" s="79" t="s">
        <v>227</v>
      </c>
      <c r="AH13" s="31"/>
      <c r="AI13" s="79" t="s">
        <v>228</v>
      </c>
      <c r="AJ13" s="31"/>
      <c r="AK13" s="79" t="s">
        <v>54</v>
      </c>
      <c r="AL13" s="12"/>
      <c r="AM13" s="79" t="s">
        <v>229</v>
      </c>
      <c r="AN13" s="79"/>
      <c r="AO13" s="79" t="s">
        <v>230</v>
      </c>
      <c r="AP13" s="31"/>
      <c r="AQ13" s="79" t="s">
        <v>231</v>
      </c>
      <c r="AR13" s="12"/>
      <c r="AS13" s="596" t="s">
        <v>232</v>
      </c>
      <c r="AT13" s="596"/>
      <c r="AU13" s="79" t="s">
        <v>1093</v>
      </c>
      <c r="AV13" s="596"/>
      <c r="AW13" s="79" t="s">
        <v>233</v>
      </c>
      <c r="AX13" s="594"/>
      <c r="AY13" s="79" t="s">
        <v>234</v>
      </c>
      <c r="AZ13" s="594"/>
      <c r="BA13" s="79" t="s">
        <v>175</v>
      </c>
      <c r="BB13" s="31"/>
      <c r="BC13" s="79" t="s">
        <v>235</v>
      </c>
      <c r="BD13" s="31"/>
      <c r="BE13" s="79" t="s">
        <v>236</v>
      </c>
      <c r="BF13" s="31"/>
      <c r="BG13" s="79" t="s">
        <v>153</v>
      </c>
      <c r="BH13" s="31"/>
      <c r="BI13" s="79" t="s">
        <v>234</v>
      </c>
      <c r="BJ13" s="31"/>
      <c r="BK13" s="79" t="s">
        <v>237</v>
      </c>
      <c r="BL13" s="31"/>
      <c r="BM13" s="79" t="s">
        <v>71</v>
      </c>
      <c r="BN13" s="79"/>
      <c r="BO13" s="79" t="s">
        <v>223</v>
      </c>
      <c r="BP13" s="79"/>
      <c r="BQ13" s="79" t="s">
        <v>238</v>
      </c>
      <c r="BR13" s="31"/>
      <c r="BS13" s="79" t="s">
        <v>54</v>
      </c>
      <c r="BT13" s="79"/>
      <c r="BU13" s="79" t="s">
        <v>1243</v>
      </c>
      <c r="BV13" s="79"/>
      <c r="BW13" s="79" t="s">
        <v>200</v>
      </c>
      <c r="BX13" s="79"/>
      <c r="BY13" s="79" t="s">
        <v>853</v>
      </c>
      <c r="BZ13" s="31"/>
      <c r="CA13" s="79" t="s">
        <v>235</v>
      </c>
      <c r="CB13" s="31"/>
      <c r="CC13" s="79" t="s">
        <v>153</v>
      </c>
      <c r="CD13" s="31"/>
      <c r="CE13" s="79" t="s">
        <v>80</v>
      </c>
      <c r="CF13" s="79"/>
      <c r="CG13" s="79" t="s">
        <v>223</v>
      </c>
      <c r="CH13" s="79"/>
      <c r="CI13" s="79" t="s">
        <v>1262</v>
      </c>
      <c r="CJ13" s="31"/>
      <c r="CK13" s="79" t="s">
        <v>171</v>
      </c>
      <c r="CL13" s="31"/>
      <c r="CM13" s="79" t="s">
        <v>223</v>
      </c>
      <c r="CN13" s="79"/>
      <c r="CO13" s="79" t="s">
        <v>239</v>
      </c>
      <c r="CP13" s="31"/>
      <c r="CQ13" s="79" t="s">
        <v>240</v>
      </c>
      <c r="CR13" s="31"/>
      <c r="CS13" s="79" t="s">
        <v>227</v>
      </c>
      <c r="CT13" s="31"/>
      <c r="CU13" s="79" t="s">
        <v>241</v>
      </c>
      <c r="CV13" s="31"/>
      <c r="CW13" s="31" t="s">
        <v>1079</v>
      </c>
      <c r="CX13" s="79"/>
      <c r="CY13" s="79" t="s">
        <v>365</v>
      </c>
      <c r="CZ13" s="31"/>
      <c r="DA13" s="79" t="s">
        <v>242</v>
      </c>
      <c r="DB13" s="31"/>
      <c r="DC13" s="79" t="s">
        <v>539</v>
      </c>
      <c r="DD13" s="31"/>
      <c r="DE13" s="79" t="s">
        <v>221</v>
      </c>
      <c r="DF13" s="79"/>
      <c r="DG13" s="79" t="s">
        <v>243</v>
      </c>
      <c r="DH13" s="79"/>
      <c r="DI13" s="79" t="s">
        <v>228</v>
      </c>
      <c r="DJ13" s="79"/>
      <c r="DK13" s="79" t="s">
        <v>244</v>
      </c>
      <c r="DL13" s="79"/>
      <c r="DM13" s="79" t="s">
        <v>223</v>
      </c>
      <c r="DN13" s="79"/>
      <c r="DO13" s="79"/>
      <c r="DP13" s="79"/>
      <c r="DQ13" s="79"/>
      <c r="DR13" s="79"/>
      <c r="DS13" s="78" t="s">
        <v>22</v>
      </c>
      <c r="DT13" s="726"/>
      <c r="DU13" s="694"/>
      <c r="DV13" s="694"/>
    </row>
    <row r="14" spans="1:136" s="592" customFormat="1" ht="15.75" customHeight="1">
      <c r="A14" s="12"/>
      <c r="B14" s="12"/>
      <c r="C14" s="766" t="s">
        <v>245</v>
      </c>
      <c r="D14" s="12"/>
      <c r="E14" s="79" t="s">
        <v>246</v>
      </c>
      <c r="F14" s="12"/>
      <c r="G14" s="79" t="s">
        <v>1097</v>
      </c>
      <c r="H14" s="12"/>
      <c r="I14" s="79" t="s">
        <v>247</v>
      </c>
      <c r="J14" s="31"/>
      <c r="K14" s="595" t="s">
        <v>248</v>
      </c>
      <c r="L14" s="31"/>
      <c r="M14" s="766" t="s">
        <v>249</v>
      </c>
      <c r="N14" s="31"/>
      <c r="O14" s="79" t="s">
        <v>250</v>
      </c>
      <c r="P14" s="79"/>
      <c r="Q14" s="596" t="s">
        <v>251</v>
      </c>
      <c r="R14" s="79"/>
      <c r="S14" s="596" t="s">
        <v>252</v>
      </c>
      <c r="T14" s="79"/>
      <c r="U14" s="596" t="s">
        <v>253</v>
      </c>
      <c r="V14" s="596"/>
      <c r="W14" s="79" t="s">
        <v>777</v>
      </c>
      <c r="X14" s="31"/>
      <c r="Y14" s="79" t="s">
        <v>254</v>
      </c>
      <c r="Z14" s="31"/>
      <c r="AA14" s="79" t="s">
        <v>255</v>
      </c>
      <c r="AB14" s="31"/>
      <c r="AC14" s="79" t="s">
        <v>256</v>
      </c>
      <c r="AD14" s="31"/>
      <c r="AE14" s="79" t="s">
        <v>1069</v>
      </c>
      <c r="AF14" s="12"/>
      <c r="AG14" s="79" t="s">
        <v>257</v>
      </c>
      <c r="AH14" s="31"/>
      <c r="AI14" s="79" t="s">
        <v>258</v>
      </c>
      <c r="AJ14" s="31"/>
      <c r="AK14" s="79" t="s">
        <v>259</v>
      </c>
      <c r="AL14" s="12"/>
      <c r="AM14" s="79" t="s">
        <v>260</v>
      </c>
      <c r="AN14" s="79"/>
      <c r="AO14" s="596" t="s">
        <v>261</v>
      </c>
      <c r="AP14" s="31"/>
      <c r="AQ14" s="79" t="s">
        <v>262</v>
      </c>
      <c r="AR14" s="12"/>
      <c r="AS14" s="766" t="s">
        <v>263</v>
      </c>
      <c r="AT14" s="596"/>
      <c r="AU14" s="766" t="s">
        <v>1094</v>
      </c>
      <c r="AV14" s="596"/>
      <c r="AW14" s="766" t="s">
        <v>264</v>
      </c>
      <c r="AX14" s="594"/>
      <c r="AY14" s="596" t="s">
        <v>265</v>
      </c>
      <c r="AZ14" s="594"/>
      <c r="BA14" s="596" t="s">
        <v>1247</v>
      </c>
      <c r="BB14" s="31"/>
      <c r="BC14" s="79" t="s">
        <v>266</v>
      </c>
      <c r="BD14" s="31"/>
      <c r="BE14" s="79" t="s">
        <v>267</v>
      </c>
      <c r="BF14" s="31"/>
      <c r="BG14" s="79" t="s">
        <v>268</v>
      </c>
      <c r="BH14" s="31"/>
      <c r="BI14" s="79" t="s">
        <v>524</v>
      </c>
      <c r="BJ14" s="31"/>
      <c r="BK14" s="79" t="s">
        <v>269</v>
      </c>
      <c r="BL14" s="31"/>
      <c r="BM14" s="79" t="s">
        <v>270</v>
      </c>
      <c r="BN14" s="79"/>
      <c r="BO14" s="79" t="s">
        <v>779</v>
      </c>
      <c r="BP14" s="79"/>
      <c r="BQ14" s="596" t="s">
        <v>271</v>
      </c>
      <c r="BR14" s="31"/>
      <c r="BS14" s="79" t="s">
        <v>272</v>
      </c>
      <c r="BT14" s="79"/>
      <c r="BU14" s="595" t="s">
        <v>1244</v>
      </c>
      <c r="BV14" s="79"/>
      <c r="BW14" s="596" t="s">
        <v>273</v>
      </c>
      <c r="BX14" s="79"/>
      <c r="BY14" s="596" t="s">
        <v>274</v>
      </c>
      <c r="BZ14" s="31"/>
      <c r="CA14" s="79" t="s">
        <v>275</v>
      </c>
      <c r="CB14" s="31"/>
      <c r="CC14" s="79" t="s">
        <v>276</v>
      </c>
      <c r="CD14" s="31"/>
      <c r="CE14" s="79" t="s">
        <v>277</v>
      </c>
      <c r="CF14" s="79"/>
      <c r="CG14" s="596" t="s">
        <v>278</v>
      </c>
      <c r="CH14" s="596"/>
      <c r="CI14" s="766" t="s">
        <v>1245</v>
      </c>
      <c r="CJ14" s="31"/>
      <c r="CK14" s="79" t="s">
        <v>279</v>
      </c>
      <c r="CL14" s="31"/>
      <c r="CM14" s="79" t="s">
        <v>280</v>
      </c>
      <c r="CN14" s="79"/>
      <c r="CO14" s="596" t="s">
        <v>281</v>
      </c>
      <c r="CP14" s="31"/>
      <c r="CQ14" s="79" t="s">
        <v>282</v>
      </c>
      <c r="CR14" s="31"/>
      <c r="CS14" s="79" t="s">
        <v>283</v>
      </c>
      <c r="CT14" s="31"/>
      <c r="CU14" s="79" t="s">
        <v>284</v>
      </c>
      <c r="CV14" s="31"/>
      <c r="CW14" s="79" t="s">
        <v>285</v>
      </c>
      <c r="CX14" s="79"/>
      <c r="CY14" s="593" t="s">
        <v>373</v>
      </c>
      <c r="CZ14" s="31"/>
      <c r="DA14" s="79" t="s">
        <v>286</v>
      </c>
      <c r="DB14" s="31"/>
      <c r="DC14" s="79" t="s">
        <v>287</v>
      </c>
      <c r="DD14" s="31"/>
      <c r="DE14" s="79" t="s">
        <v>288</v>
      </c>
      <c r="DF14" s="79"/>
      <c r="DG14" s="79" t="s">
        <v>289</v>
      </c>
      <c r="DH14" s="79"/>
      <c r="DI14" s="79" t="s">
        <v>290</v>
      </c>
      <c r="DJ14" s="79"/>
      <c r="DK14" s="79" t="s">
        <v>291</v>
      </c>
      <c r="DL14" s="79"/>
      <c r="DM14" s="596" t="s">
        <v>292</v>
      </c>
      <c r="DN14" s="79"/>
      <c r="DO14" s="596" t="s">
        <v>771</v>
      </c>
      <c r="DP14" s="79"/>
      <c r="DQ14" s="596" t="s">
        <v>1315</v>
      </c>
      <c r="DR14" s="78"/>
      <c r="DS14" s="596" t="s">
        <v>1233</v>
      </c>
      <c r="DT14" s="696"/>
      <c r="DU14" s="696"/>
      <c r="DV14" s="696"/>
      <c r="DW14" s="80"/>
    </row>
    <row r="15" spans="1:136">
      <c r="A15" s="5" t="s">
        <v>0</v>
      </c>
      <c r="B15" s="2"/>
      <c r="C15" s="2"/>
      <c r="D15" s="2"/>
      <c r="E15" s="8"/>
      <c r="F15" s="2"/>
      <c r="G15" s="8"/>
      <c r="H15" s="2"/>
      <c r="I15" s="8"/>
      <c r="J15" s="2"/>
      <c r="K15" s="2"/>
      <c r="L15" s="2"/>
      <c r="M15" s="2"/>
      <c r="N15" s="2"/>
      <c r="O15" s="8"/>
      <c r="P15" s="2"/>
      <c r="Q15" s="8"/>
      <c r="R15" s="2"/>
      <c r="S15" s="8"/>
      <c r="T15" s="2"/>
      <c r="U15" s="8"/>
      <c r="V15" s="2"/>
      <c r="W15" s="8"/>
      <c r="X15" s="2"/>
      <c r="Y15" s="8"/>
      <c r="Z15" s="2"/>
      <c r="AA15" s="8"/>
      <c r="AB15" s="2"/>
      <c r="AC15" s="8"/>
      <c r="AD15" s="2"/>
      <c r="AE15" s="8"/>
      <c r="AF15" s="5"/>
      <c r="AG15" s="8"/>
      <c r="AH15" s="2"/>
      <c r="AI15" s="8"/>
      <c r="AJ15" s="2"/>
      <c r="AK15" s="8"/>
      <c r="AL15" s="2"/>
      <c r="AM15" s="8"/>
      <c r="AN15" s="2"/>
      <c r="AO15" s="8"/>
      <c r="AP15" s="2"/>
      <c r="AQ15" s="8"/>
      <c r="AR15" s="2"/>
      <c r="AS15" s="2"/>
      <c r="AT15" s="2"/>
      <c r="AU15" s="2"/>
      <c r="AV15" s="2"/>
      <c r="AW15" s="2"/>
      <c r="AX15" s="2"/>
      <c r="AY15" s="8"/>
      <c r="AZ15" s="2"/>
      <c r="BA15" s="8"/>
      <c r="BB15" s="2"/>
      <c r="BC15" s="8"/>
      <c r="BD15" s="2"/>
      <c r="BE15" s="8"/>
      <c r="BF15" s="2"/>
      <c r="BG15" s="8"/>
      <c r="BH15" s="2"/>
      <c r="BI15" s="8"/>
      <c r="BJ15" s="2"/>
      <c r="BK15" s="8"/>
      <c r="BL15" s="2"/>
      <c r="BM15" s="8"/>
      <c r="BN15" s="2"/>
      <c r="BO15" s="8"/>
      <c r="BP15" s="2"/>
      <c r="BQ15" s="8"/>
      <c r="BR15" s="2"/>
      <c r="BS15" s="8"/>
      <c r="BT15" s="2"/>
      <c r="BU15" s="2"/>
      <c r="BV15" s="2"/>
      <c r="BW15" s="8"/>
      <c r="BX15" s="2"/>
      <c r="BY15" s="8"/>
      <c r="BZ15" s="2"/>
      <c r="CA15" s="8"/>
      <c r="CB15" s="2"/>
      <c r="CC15" s="8"/>
      <c r="CD15" s="2"/>
      <c r="CE15" s="8"/>
      <c r="CF15" s="2"/>
      <c r="CG15" s="8"/>
      <c r="CH15" s="2"/>
      <c r="CI15" s="2"/>
      <c r="CJ15" s="2"/>
      <c r="CK15" s="8"/>
      <c r="CL15" s="2"/>
      <c r="CM15" s="8"/>
      <c r="CN15" s="2"/>
      <c r="CO15" s="8"/>
      <c r="CP15" s="2"/>
      <c r="CQ15" s="8" t="s">
        <v>22</v>
      </c>
      <c r="CR15" s="2"/>
      <c r="CS15" s="8"/>
      <c r="CT15" s="2"/>
      <c r="CU15" s="8"/>
      <c r="CV15" s="2"/>
      <c r="CW15" s="8"/>
      <c r="CX15" s="2"/>
      <c r="CY15" s="8"/>
      <c r="CZ15" s="2"/>
      <c r="DA15" s="8"/>
      <c r="DB15" s="2"/>
      <c r="DC15" s="8"/>
      <c r="DD15" s="2"/>
      <c r="DE15" s="8"/>
      <c r="DF15" s="76"/>
      <c r="DG15" s="81"/>
      <c r="DH15" s="76"/>
      <c r="DI15" s="81"/>
      <c r="DJ15" s="76"/>
      <c r="DK15" s="81"/>
      <c r="DL15" s="76"/>
      <c r="DM15" s="81"/>
      <c r="DN15" s="76"/>
      <c r="DO15" s="81"/>
      <c r="DP15" s="76"/>
      <c r="DQ15" s="81"/>
      <c r="DR15" s="76"/>
      <c r="DS15" s="81"/>
      <c r="DT15" s="725"/>
    </row>
    <row r="16" spans="1:136" ht="14.25" customHeight="1">
      <c r="A16" s="82" t="s">
        <v>531</v>
      </c>
      <c r="B16" s="83" t="s">
        <v>22</v>
      </c>
      <c r="C16" s="250">
        <v>0</v>
      </c>
      <c r="D16" s="786"/>
      <c r="E16" s="250">
        <v>0</v>
      </c>
      <c r="F16" s="252"/>
      <c r="G16" s="250">
        <v>0</v>
      </c>
      <c r="H16" s="252"/>
      <c r="I16" s="250">
        <v>0</v>
      </c>
      <c r="J16" s="252"/>
      <c r="K16" s="250">
        <v>0</v>
      </c>
      <c r="L16" s="252"/>
      <c r="M16" s="250">
        <v>0</v>
      </c>
      <c r="N16" s="252"/>
      <c r="O16" s="250">
        <v>0</v>
      </c>
      <c r="P16" s="252"/>
      <c r="Q16" s="250">
        <v>0</v>
      </c>
      <c r="R16" s="252"/>
      <c r="S16" s="250">
        <v>0</v>
      </c>
      <c r="T16" s="252"/>
      <c r="U16" s="250">
        <v>0</v>
      </c>
      <c r="V16" s="250"/>
      <c r="W16" s="250">
        <v>0</v>
      </c>
      <c r="X16" s="252"/>
      <c r="Y16" s="250">
        <v>0</v>
      </c>
      <c r="Z16" s="252"/>
      <c r="AA16" s="250">
        <v>0</v>
      </c>
      <c r="AB16" s="252"/>
      <c r="AC16" s="250">
        <v>0</v>
      </c>
      <c r="AD16" s="252"/>
      <c r="AE16" s="250">
        <v>0</v>
      </c>
      <c r="AF16" s="252"/>
      <c r="AG16" s="250">
        <v>0</v>
      </c>
      <c r="AH16" s="252"/>
      <c r="AI16" s="250">
        <v>0</v>
      </c>
      <c r="AJ16" s="252"/>
      <c r="AK16" s="250">
        <v>0</v>
      </c>
      <c r="AL16" s="252"/>
      <c r="AM16" s="250">
        <v>0</v>
      </c>
      <c r="AN16" s="252"/>
      <c r="AO16" s="250">
        <v>0</v>
      </c>
      <c r="AP16" s="252"/>
      <c r="AQ16" s="250">
        <v>0</v>
      </c>
      <c r="AR16" s="252"/>
      <c r="AS16" s="250">
        <v>0</v>
      </c>
      <c r="AT16" s="252"/>
      <c r="AU16" s="250">
        <v>0</v>
      </c>
      <c r="AV16" s="252"/>
      <c r="AW16" s="250">
        <v>0</v>
      </c>
      <c r="AX16" s="252"/>
      <c r="AY16" s="250">
        <v>0</v>
      </c>
      <c r="AZ16" s="252"/>
      <c r="BA16" s="250">
        <v>0</v>
      </c>
      <c r="BB16" s="252"/>
      <c r="BC16" s="250">
        <v>0</v>
      </c>
      <c r="BD16" s="252"/>
      <c r="BE16" s="250">
        <v>0</v>
      </c>
      <c r="BF16" s="252"/>
      <c r="BG16" s="250">
        <v>0</v>
      </c>
      <c r="BH16" s="252"/>
      <c r="BI16" s="250">
        <v>0</v>
      </c>
      <c r="BJ16" s="252"/>
      <c r="BK16" s="250">
        <v>0</v>
      </c>
      <c r="BL16" s="252"/>
      <c r="BM16" s="250">
        <v>0</v>
      </c>
      <c r="BN16" s="250"/>
      <c r="BO16" s="250">
        <v>0</v>
      </c>
      <c r="BP16" s="252"/>
      <c r="BQ16" s="250">
        <v>0</v>
      </c>
      <c r="BR16" s="252"/>
      <c r="BS16" s="250">
        <v>0</v>
      </c>
      <c r="BT16" s="250"/>
      <c r="BU16" s="250">
        <v>0</v>
      </c>
      <c r="BV16" s="252"/>
      <c r="BW16" s="250">
        <v>0</v>
      </c>
      <c r="BX16" s="252"/>
      <c r="BY16" s="250">
        <v>0</v>
      </c>
      <c r="BZ16" s="252"/>
      <c r="CA16" s="250">
        <v>0</v>
      </c>
      <c r="CB16" s="252"/>
      <c r="CC16" s="250">
        <v>0</v>
      </c>
      <c r="CD16" s="252"/>
      <c r="CE16" s="250">
        <v>0</v>
      </c>
      <c r="CF16" s="252"/>
      <c r="CG16" s="250">
        <v>0</v>
      </c>
      <c r="CH16" s="250"/>
      <c r="CI16" s="250">
        <v>0</v>
      </c>
      <c r="CJ16" s="252"/>
      <c r="CK16" s="250">
        <v>0</v>
      </c>
      <c r="CL16" s="252"/>
      <c r="CM16" s="250">
        <v>0</v>
      </c>
      <c r="CN16" s="252"/>
      <c r="CO16" s="250">
        <v>0</v>
      </c>
      <c r="CP16" s="252"/>
      <c r="CQ16" s="250">
        <v>1781232</v>
      </c>
      <c r="CR16" s="252"/>
      <c r="CS16" s="250">
        <v>0</v>
      </c>
      <c r="CT16" s="83" t="s">
        <v>22</v>
      </c>
      <c r="CU16" s="250">
        <v>0</v>
      </c>
      <c r="CV16" s="252"/>
      <c r="CW16" s="250">
        <v>0</v>
      </c>
      <c r="CX16" s="250"/>
      <c r="CY16" s="250">
        <v>0</v>
      </c>
      <c r="CZ16" s="252"/>
      <c r="DA16" s="250">
        <v>0</v>
      </c>
      <c r="DB16" s="252"/>
      <c r="DC16" s="250">
        <v>0</v>
      </c>
      <c r="DD16" s="252"/>
      <c r="DE16" s="250">
        <v>0</v>
      </c>
      <c r="DF16" s="253"/>
      <c r="DG16" s="250">
        <v>0</v>
      </c>
      <c r="DH16" s="253"/>
      <c r="DI16" s="250">
        <v>0</v>
      </c>
      <c r="DJ16" s="252"/>
      <c r="DK16" s="250">
        <v>0</v>
      </c>
      <c r="DL16" s="252"/>
      <c r="DM16" s="250">
        <v>0</v>
      </c>
      <c r="DN16" s="252"/>
      <c r="DO16" s="250">
        <v>0</v>
      </c>
      <c r="DP16" s="252"/>
      <c r="DQ16" s="252">
        <f t="shared" ref="DQ16:DQ21" si="0">ROUND(SUM(C16:DO16),1)</f>
        <v>1781232</v>
      </c>
      <c r="DR16" s="252"/>
      <c r="DS16" s="250">
        <v>1904228</v>
      </c>
      <c r="DW16" s="262"/>
      <c r="DX16" s="262"/>
      <c r="DY16" s="262"/>
      <c r="DZ16" s="262"/>
      <c r="EA16" s="262"/>
      <c r="EB16" s="262"/>
      <c r="EC16" s="262"/>
      <c r="ED16" s="262"/>
      <c r="EE16" s="262"/>
      <c r="EF16" s="262"/>
    </row>
    <row r="17" spans="1:124" ht="13.5" customHeight="1">
      <c r="A17" s="82" t="s">
        <v>294</v>
      </c>
      <c r="B17" s="83" t="s">
        <v>22</v>
      </c>
      <c r="C17" s="22">
        <v>0</v>
      </c>
      <c r="D17" s="30"/>
      <c r="E17" s="22">
        <v>0</v>
      </c>
      <c r="F17" s="24"/>
      <c r="G17" s="22">
        <v>0</v>
      </c>
      <c r="H17" s="24"/>
      <c r="I17" s="22">
        <v>0</v>
      </c>
      <c r="J17" s="30" t="s">
        <v>22</v>
      </c>
      <c r="K17" s="22">
        <v>0</v>
      </c>
      <c r="L17" s="30" t="s">
        <v>22</v>
      </c>
      <c r="M17" s="22">
        <v>0</v>
      </c>
      <c r="N17" s="30" t="s">
        <v>22</v>
      </c>
      <c r="O17" s="22">
        <v>0</v>
      </c>
      <c r="P17" s="24"/>
      <c r="Q17" s="22">
        <v>0</v>
      </c>
      <c r="R17" s="24"/>
      <c r="S17" s="22">
        <v>0</v>
      </c>
      <c r="T17" s="24"/>
      <c r="U17" s="22">
        <v>0</v>
      </c>
      <c r="V17" s="22"/>
      <c r="W17" s="22">
        <v>0</v>
      </c>
      <c r="X17" s="30" t="s">
        <v>22</v>
      </c>
      <c r="Y17" s="22">
        <v>0</v>
      </c>
      <c r="Z17" s="30" t="s">
        <v>22</v>
      </c>
      <c r="AA17" s="22">
        <v>0</v>
      </c>
      <c r="AB17" s="30" t="s">
        <v>22</v>
      </c>
      <c r="AC17" s="22">
        <v>38031</v>
      </c>
      <c r="AD17" s="30" t="s">
        <v>22</v>
      </c>
      <c r="AE17" s="22">
        <v>637</v>
      </c>
      <c r="AF17" s="30" t="s">
        <v>22</v>
      </c>
      <c r="AG17" s="22">
        <v>0</v>
      </c>
      <c r="AH17" s="30" t="s">
        <v>22</v>
      </c>
      <c r="AI17" s="22">
        <v>0</v>
      </c>
      <c r="AJ17" s="30" t="s">
        <v>22</v>
      </c>
      <c r="AK17" s="22">
        <v>0</v>
      </c>
      <c r="AL17" s="30" t="s">
        <v>22</v>
      </c>
      <c r="AM17" s="22">
        <v>0</v>
      </c>
      <c r="AN17" s="24" t="s">
        <v>22</v>
      </c>
      <c r="AO17" s="22">
        <v>0</v>
      </c>
      <c r="AP17" s="30" t="s">
        <v>22</v>
      </c>
      <c r="AQ17" s="22">
        <v>0</v>
      </c>
      <c r="AR17" s="22"/>
      <c r="AS17" s="22">
        <v>619299</v>
      </c>
      <c r="AT17" s="23"/>
      <c r="AU17" s="22">
        <v>0</v>
      </c>
      <c r="AV17" s="23"/>
      <c r="AW17" s="22">
        <v>0</v>
      </c>
      <c r="AX17" s="30" t="s">
        <v>22</v>
      </c>
      <c r="AY17" s="22">
        <v>0</v>
      </c>
      <c r="AZ17" s="30" t="s">
        <v>22</v>
      </c>
      <c r="BA17" s="22">
        <v>0</v>
      </c>
      <c r="BB17" s="30" t="s">
        <v>22</v>
      </c>
      <c r="BC17" s="22">
        <v>0</v>
      </c>
      <c r="BD17" s="30" t="s">
        <v>22</v>
      </c>
      <c r="BE17" s="22">
        <v>0</v>
      </c>
      <c r="BF17" s="30" t="s">
        <v>22</v>
      </c>
      <c r="BG17" s="22">
        <v>0</v>
      </c>
      <c r="BH17" s="30" t="s">
        <v>22</v>
      </c>
      <c r="BI17" s="22">
        <v>0</v>
      </c>
      <c r="BJ17" s="30" t="s">
        <v>22</v>
      </c>
      <c r="BK17" s="22">
        <v>0</v>
      </c>
      <c r="BL17" s="30" t="s">
        <v>22</v>
      </c>
      <c r="BM17" s="22">
        <v>1245000</v>
      </c>
      <c r="BN17" s="22"/>
      <c r="BO17" s="22">
        <v>6396</v>
      </c>
      <c r="BP17" s="30"/>
      <c r="BQ17" s="22">
        <v>0</v>
      </c>
      <c r="BR17" s="30" t="s">
        <v>22</v>
      </c>
      <c r="BS17" s="22">
        <v>0</v>
      </c>
      <c r="BT17" s="22"/>
      <c r="BU17" s="22">
        <v>0</v>
      </c>
      <c r="BV17" s="30"/>
      <c r="BW17" s="22">
        <v>0</v>
      </c>
      <c r="BX17" s="24"/>
      <c r="BY17" s="22">
        <v>0</v>
      </c>
      <c r="BZ17" s="30" t="s">
        <v>22</v>
      </c>
      <c r="CA17" s="22">
        <v>0</v>
      </c>
      <c r="CB17" s="30" t="s">
        <v>22</v>
      </c>
      <c r="CC17" s="22">
        <v>0</v>
      </c>
      <c r="CD17" s="30" t="s">
        <v>22</v>
      </c>
      <c r="CE17" s="22">
        <v>0</v>
      </c>
      <c r="CF17" s="24"/>
      <c r="CG17" s="22">
        <v>0</v>
      </c>
      <c r="CH17" s="22"/>
      <c r="CI17" s="22">
        <v>6195</v>
      </c>
      <c r="CJ17" s="30" t="s">
        <v>22</v>
      </c>
      <c r="CK17" s="22">
        <v>0</v>
      </c>
      <c r="CL17" s="30" t="s">
        <v>22</v>
      </c>
      <c r="CM17" s="22">
        <v>0</v>
      </c>
      <c r="CN17" s="24"/>
      <c r="CO17" s="22">
        <v>0</v>
      </c>
      <c r="CP17" s="30" t="s">
        <v>22</v>
      </c>
      <c r="CQ17" s="22">
        <v>0</v>
      </c>
      <c r="CR17" s="30" t="s">
        <v>22</v>
      </c>
      <c r="CS17" s="22">
        <v>0</v>
      </c>
      <c r="CT17" s="83" t="s">
        <v>22</v>
      </c>
      <c r="CU17" s="22">
        <v>0</v>
      </c>
      <c r="CV17" s="24"/>
      <c r="CW17" s="22">
        <v>0</v>
      </c>
      <c r="CX17" s="22"/>
      <c r="CY17" s="22">
        <v>0</v>
      </c>
      <c r="CZ17" s="24"/>
      <c r="DA17" s="22">
        <v>0</v>
      </c>
      <c r="DB17" s="24"/>
      <c r="DC17" s="22">
        <v>0</v>
      </c>
      <c r="DD17" s="24"/>
      <c r="DE17" s="22">
        <v>0</v>
      </c>
      <c r="DF17" s="24"/>
      <c r="DG17" s="22">
        <v>0</v>
      </c>
      <c r="DH17" s="24"/>
      <c r="DI17" s="22">
        <v>0</v>
      </c>
      <c r="DJ17" s="24" t="s">
        <v>22</v>
      </c>
      <c r="DK17" s="22">
        <v>0</v>
      </c>
      <c r="DL17" s="24"/>
      <c r="DM17" s="22">
        <v>0</v>
      </c>
      <c r="DN17" s="24"/>
      <c r="DO17" s="22">
        <v>0</v>
      </c>
      <c r="DP17" s="24"/>
      <c r="DQ17" s="30">
        <f t="shared" si="0"/>
        <v>1915558</v>
      </c>
      <c r="DR17" s="24"/>
      <c r="DS17" s="22">
        <v>1924936</v>
      </c>
    </row>
    <row r="18" spans="1:124" ht="13.5" customHeight="1">
      <c r="A18" s="2" t="s">
        <v>975</v>
      </c>
      <c r="B18" s="83" t="s">
        <v>22</v>
      </c>
      <c r="C18" s="22">
        <v>0</v>
      </c>
      <c r="D18" s="22"/>
      <c r="E18" s="22">
        <v>0</v>
      </c>
      <c r="F18" s="24"/>
      <c r="G18" s="22">
        <v>0</v>
      </c>
      <c r="H18" s="24"/>
      <c r="I18" s="22">
        <v>0</v>
      </c>
      <c r="J18" s="22"/>
      <c r="K18" s="22">
        <v>0</v>
      </c>
      <c r="L18" s="22"/>
      <c r="M18" s="22">
        <v>0</v>
      </c>
      <c r="N18" s="22"/>
      <c r="O18" s="22">
        <v>0</v>
      </c>
      <c r="P18" s="24"/>
      <c r="Q18" s="22">
        <v>0</v>
      </c>
      <c r="R18" s="24"/>
      <c r="S18" s="22">
        <v>0</v>
      </c>
      <c r="T18" s="24"/>
      <c r="U18" s="22">
        <v>0</v>
      </c>
      <c r="V18" s="22"/>
      <c r="W18" s="22">
        <v>0</v>
      </c>
      <c r="X18" s="22"/>
      <c r="Y18" s="22">
        <v>0</v>
      </c>
      <c r="Z18" s="22" t="s">
        <v>295</v>
      </c>
      <c r="AA18" s="22">
        <v>0</v>
      </c>
      <c r="AB18" s="22" t="s">
        <v>22</v>
      </c>
      <c r="AC18" s="22">
        <v>354240</v>
      </c>
      <c r="AD18" s="22" t="s">
        <v>22</v>
      </c>
      <c r="AE18" s="22">
        <v>0</v>
      </c>
      <c r="AF18" s="25"/>
      <c r="AG18" s="22">
        <v>0</v>
      </c>
      <c r="AH18" s="22" t="s">
        <v>295</v>
      </c>
      <c r="AI18" s="22">
        <v>0</v>
      </c>
      <c r="AJ18" s="22"/>
      <c r="AK18" s="22">
        <v>0</v>
      </c>
      <c r="AL18" s="22"/>
      <c r="AM18" s="22">
        <v>0</v>
      </c>
      <c r="AN18" s="24" t="s">
        <v>22</v>
      </c>
      <c r="AO18" s="22">
        <v>0</v>
      </c>
      <c r="AP18" s="22"/>
      <c r="AQ18" s="22">
        <v>0</v>
      </c>
      <c r="AR18" s="22"/>
      <c r="AS18" s="22">
        <v>0</v>
      </c>
      <c r="AT18" s="23"/>
      <c r="AU18" s="22">
        <v>0</v>
      </c>
      <c r="AV18" s="23"/>
      <c r="AW18" s="22">
        <v>0</v>
      </c>
      <c r="AX18" s="22"/>
      <c r="AY18" s="22">
        <v>0</v>
      </c>
      <c r="AZ18" s="22"/>
      <c r="BA18" s="22">
        <v>0</v>
      </c>
      <c r="BB18" s="22"/>
      <c r="BC18" s="22">
        <v>0</v>
      </c>
      <c r="BD18" s="22"/>
      <c r="BE18" s="22">
        <v>0</v>
      </c>
      <c r="BF18" s="22"/>
      <c r="BG18" s="22">
        <v>0</v>
      </c>
      <c r="BH18" s="22"/>
      <c r="BI18" s="22">
        <v>0</v>
      </c>
      <c r="BJ18" s="22"/>
      <c r="BK18" s="22">
        <v>0</v>
      </c>
      <c r="BL18" s="22"/>
      <c r="BM18" s="22">
        <v>2309519</v>
      </c>
      <c r="BN18" s="22"/>
      <c r="BO18" s="22">
        <v>0</v>
      </c>
      <c r="BP18" s="22"/>
      <c r="BQ18" s="22">
        <v>0</v>
      </c>
      <c r="BR18" s="22"/>
      <c r="BS18" s="22">
        <v>0</v>
      </c>
      <c r="BT18" s="22"/>
      <c r="BU18" s="22">
        <v>0</v>
      </c>
      <c r="BV18" s="24"/>
      <c r="BW18" s="22">
        <v>0</v>
      </c>
      <c r="BX18" s="24"/>
      <c r="BY18" s="22">
        <v>0</v>
      </c>
      <c r="BZ18" s="22"/>
      <c r="CA18" s="22">
        <v>0</v>
      </c>
      <c r="CB18" s="22"/>
      <c r="CC18" s="22">
        <v>0</v>
      </c>
      <c r="CD18" s="22"/>
      <c r="CE18" s="22">
        <v>0</v>
      </c>
      <c r="CF18" s="24"/>
      <c r="CG18" s="22">
        <v>0</v>
      </c>
      <c r="CH18" s="22"/>
      <c r="CI18" s="22">
        <v>0</v>
      </c>
      <c r="CJ18" s="22"/>
      <c r="CK18" s="22">
        <v>0</v>
      </c>
      <c r="CL18" s="22"/>
      <c r="CM18" s="22">
        <v>0</v>
      </c>
      <c r="CN18" s="24"/>
      <c r="CO18" s="22">
        <v>0</v>
      </c>
      <c r="CP18" s="22" t="s">
        <v>22</v>
      </c>
      <c r="CQ18" s="22">
        <v>0</v>
      </c>
      <c r="CR18" s="22" t="s">
        <v>295</v>
      </c>
      <c r="CS18" s="22">
        <v>0</v>
      </c>
      <c r="CT18" s="83" t="s">
        <v>22</v>
      </c>
      <c r="CU18" s="22">
        <v>0</v>
      </c>
      <c r="CV18" s="24"/>
      <c r="CW18" s="22">
        <v>0</v>
      </c>
      <c r="CX18" s="22"/>
      <c r="CY18" s="22">
        <v>0</v>
      </c>
      <c r="CZ18" s="24"/>
      <c r="DA18" s="22">
        <v>0</v>
      </c>
      <c r="DB18" s="24"/>
      <c r="DC18" s="22">
        <v>0</v>
      </c>
      <c r="DD18" s="24"/>
      <c r="DE18" s="22">
        <v>0</v>
      </c>
      <c r="DF18" s="24"/>
      <c r="DG18" s="22">
        <v>0</v>
      </c>
      <c r="DH18" s="24"/>
      <c r="DI18" s="22">
        <v>0</v>
      </c>
      <c r="DJ18" s="24" t="s">
        <v>22</v>
      </c>
      <c r="DK18" s="22">
        <v>0</v>
      </c>
      <c r="DL18" s="24"/>
      <c r="DM18" s="22">
        <v>0</v>
      </c>
      <c r="DN18" s="24"/>
      <c r="DO18" s="22">
        <v>0</v>
      </c>
      <c r="DP18" s="24"/>
      <c r="DQ18" s="30">
        <f t="shared" si="0"/>
        <v>2663759</v>
      </c>
      <c r="DR18" s="24"/>
      <c r="DS18" s="22">
        <v>2225100</v>
      </c>
    </row>
    <row r="19" spans="1:124" ht="13.5" customHeight="1">
      <c r="A19" s="2" t="s">
        <v>976</v>
      </c>
      <c r="B19" s="83" t="s">
        <v>22</v>
      </c>
      <c r="C19" s="22">
        <v>0</v>
      </c>
      <c r="D19" s="22"/>
      <c r="E19" s="22">
        <v>0</v>
      </c>
      <c r="F19" s="24"/>
      <c r="G19" s="22">
        <v>0</v>
      </c>
      <c r="H19" s="24"/>
      <c r="I19" s="22">
        <v>0</v>
      </c>
      <c r="J19" s="22"/>
      <c r="K19" s="22">
        <v>0</v>
      </c>
      <c r="L19" s="22"/>
      <c r="M19" s="22">
        <v>0</v>
      </c>
      <c r="N19" s="22"/>
      <c r="O19" s="22">
        <v>0</v>
      </c>
      <c r="P19" s="24"/>
      <c r="Q19" s="22">
        <v>0</v>
      </c>
      <c r="R19" s="24"/>
      <c r="S19" s="22">
        <v>0</v>
      </c>
      <c r="T19" s="24"/>
      <c r="U19" s="22">
        <v>0</v>
      </c>
      <c r="V19" s="22"/>
      <c r="W19" s="22">
        <v>0</v>
      </c>
      <c r="X19" s="22"/>
      <c r="Y19" s="22">
        <v>0</v>
      </c>
      <c r="Z19" s="22" t="s">
        <v>295</v>
      </c>
      <c r="AA19" s="22">
        <v>0</v>
      </c>
      <c r="AB19" s="22"/>
      <c r="AC19" s="22">
        <v>0</v>
      </c>
      <c r="AD19" s="22"/>
      <c r="AE19" s="22">
        <v>0</v>
      </c>
      <c r="AF19" s="25"/>
      <c r="AG19" s="22">
        <v>0</v>
      </c>
      <c r="AH19" s="22" t="s">
        <v>295</v>
      </c>
      <c r="AI19" s="22">
        <v>0</v>
      </c>
      <c r="AJ19" s="22"/>
      <c r="AK19" s="22">
        <v>0</v>
      </c>
      <c r="AL19" s="22"/>
      <c r="AM19" s="22">
        <v>0</v>
      </c>
      <c r="AN19" s="24"/>
      <c r="AO19" s="22">
        <v>0</v>
      </c>
      <c r="AP19" s="22"/>
      <c r="AQ19" s="22">
        <v>0</v>
      </c>
      <c r="AR19" s="22"/>
      <c r="AS19" s="22">
        <v>0</v>
      </c>
      <c r="AT19" s="23"/>
      <c r="AU19" s="22">
        <v>0</v>
      </c>
      <c r="AV19" s="23"/>
      <c r="AW19" s="22">
        <v>0</v>
      </c>
      <c r="AX19" s="22"/>
      <c r="AY19" s="22">
        <v>0</v>
      </c>
      <c r="AZ19" s="22"/>
      <c r="BA19" s="22">
        <v>0</v>
      </c>
      <c r="BB19" s="22"/>
      <c r="BC19" s="22">
        <v>0</v>
      </c>
      <c r="BD19" s="22"/>
      <c r="BE19" s="22">
        <v>0</v>
      </c>
      <c r="BF19" s="22"/>
      <c r="BG19" s="22">
        <v>0</v>
      </c>
      <c r="BH19" s="22"/>
      <c r="BI19" s="22">
        <v>0</v>
      </c>
      <c r="BJ19" s="22"/>
      <c r="BK19" s="22">
        <v>0</v>
      </c>
      <c r="BL19" s="22"/>
      <c r="BM19" s="22">
        <v>0</v>
      </c>
      <c r="BN19" s="22"/>
      <c r="BO19" s="22">
        <v>0</v>
      </c>
      <c r="BP19" s="22"/>
      <c r="BQ19" s="22">
        <v>0</v>
      </c>
      <c r="BR19" s="22"/>
      <c r="BS19" s="22">
        <v>0</v>
      </c>
      <c r="BT19" s="22"/>
      <c r="BU19" s="22">
        <v>0</v>
      </c>
      <c r="BV19" s="24"/>
      <c r="BW19" s="22">
        <v>0</v>
      </c>
      <c r="BX19" s="24"/>
      <c r="BY19" s="22">
        <v>0</v>
      </c>
      <c r="BZ19" s="22"/>
      <c r="CA19" s="22">
        <v>0</v>
      </c>
      <c r="CB19" s="22"/>
      <c r="CC19" s="22">
        <v>0</v>
      </c>
      <c r="CD19" s="22"/>
      <c r="CE19" s="22">
        <v>0</v>
      </c>
      <c r="CF19" s="24"/>
      <c r="CG19" s="22">
        <v>0</v>
      </c>
      <c r="CH19" s="22"/>
      <c r="CI19" s="22">
        <v>0</v>
      </c>
      <c r="CJ19" s="22"/>
      <c r="CK19" s="22">
        <v>0</v>
      </c>
      <c r="CL19" s="22"/>
      <c r="CM19" s="22">
        <v>0</v>
      </c>
      <c r="CN19" s="24"/>
      <c r="CO19" s="22">
        <v>0</v>
      </c>
      <c r="CP19" s="22"/>
      <c r="CQ19" s="22">
        <v>0</v>
      </c>
      <c r="CR19" s="22" t="s">
        <v>295</v>
      </c>
      <c r="CS19" s="22">
        <v>0</v>
      </c>
      <c r="CT19" s="83" t="s">
        <v>22</v>
      </c>
      <c r="CU19" s="22">
        <v>0</v>
      </c>
      <c r="CV19" s="24"/>
      <c r="CW19" s="22">
        <v>0</v>
      </c>
      <c r="CX19" s="22"/>
      <c r="CY19" s="22">
        <v>0</v>
      </c>
      <c r="CZ19" s="24"/>
      <c r="DA19" s="22">
        <v>0</v>
      </c>
      <c r="DB19" s="24"/>
      <c r="DC19" s="22">
        <v>0</v>
      </c>
      <c r="DD19" s="24"/>
      <c r="DE19" s="22">
        <v>0</v>
      </c>
      <c r="DF19" s="24"/>
      <c r="DG19" s="22">
        <v>0</v>
      </c>
      <c r="DH19" s="24"/>
      <c r="DI19" s="22">
        <v>0</v>
      </c>
      <c r="DJ19" s="30" t="s">
        <v>22</v>
      </c>
      <c r="DK19" s="22">
        <v>0</v>
      </c>
      <c r="DL19" s="24"/>
      <c r="DM19" s="22">
        <v>0</v>
      </c>
      <c r="DN19" s="24"/>
      <c r="DO19" s="22">
        <v>0</v>
      </c>
      <c r="DP19" s="24"/>
      <c r="DQ19" s="30">
        <f t="shared" si="0"/>
        <v>0</v>
      </c>
      <c r="DR19" s="24"/>
      <c r="DS19" s="22">
        <v>0</v>
      </c>
    </row>
    <row r="20" spans="1:124">
      <c r="A20" s="2" t="s">
        <v>530</v>
      </c>
      <c r="B20" s="83" t="s">
        <v>22</v>
      </c>
      <c r="C20" s="22">
        <v>23</v>
      </c>
      <c r="D20" s="22"/>
      <c r="E20" s="22">
        <v>0</v>
      </c>
      <c r="F20" s="24"/>
      <c r="G20" s="22">
        <v>30</v>
      </c>
      <c r="H20" s="24"/>
      <c r="I20" s="22">
        <v>117</v>
      </c>
      <c r="J20" s="22"/>
      <c r="K20" s="22">
        <v>3639</v>
      </c>
      <c r="L20" s="22"/>
      <c r="M20" s="22">
        <v>83</v>
      </c>
      <c r="N20" s="22"/>
      <c r="O20" s="22">
        <v>40505</v>
      </c>
      <c r="P20" s="22"/>
      <c r="Q20" s="22">
        <v>8357</v>
      </c>
      <c r="R20" s="22"/>
      <c r="S20" s="22">
        <v>11</v>
      </c>
      <c r="T20" s="22"/>
      <c r="U20" s="22">
        <v>16598</v>
      </c>
      <c r="V20" s="22"/>
      <c r="W20" s="22">
        <v>184547</v>
      </c>
      <c r="X20" s="22"/>
      <c r="Y20" s="22">
        <v>44862</v>
      </c>
      <c r="Z20" s="22"/>
      <c r="AA20" s="22">
        <v>890</v>
      </c>
      <c r="AB20" s="22" t="s">
        <v>22</v>
      </c>
      <c r="AC20" s="22">
        <v>133678</v>
      </c>
      <c r="AD20" s="22" t="s">
        <v>22</v>
      </c>
      <c r="AE20" s="22">
        <v>206216</v>
      </c>
      <c r="AF20" s="25"/>
      <c r="AG20" s="22">
        <v>0</v>
      </c>
      <c r="AH20" s="22"/>
      <c r="AI20" s="22">
        <v>1</v>
      </c>
      <c r="AJ20" s="22"/>
      <c r="AK20" s="22">
        <v>86480</v>
      </c>
      <c r="AL20" s="22"/>
      <c r="AM20" s="22">
        <v>46135</v>
      </c>
      <c r="AN20" s="22" t="s">
        <v>22</v>
      </c>
      <c r="AO20" s="22">
        <v>32</v>
      </c>
      <c r="AP20" s="22"/>
      <c r="AQ20" s="22">
        <v>1</v>
      </c>
      <c r="AR20" s="22"/>
      <c r="AS20" s="22">
        <v>6056875</v>
      </c>
      <c r="AT20" s="19"/>
      <c r="AU20" s="22">
        <v>78705</v>
      </c>
      <c r="AV20" s="19"/>
      <c r="AW20" s="22">
        <v>184</v>
      </c>
      <c r="AX20" s="22"/>
      <c r="AY20" s="22">
        <v>345675</v>
      </c>
      <c r="AZ20" s="22"/>
      <c r="BA20" s="24">
        <v>5890</v>
      </c>
      <c r="BB20" s="22"/>
      <c r="BC20" s="22">
        <v>78411</v>
      </c>
      <c r="BD20" s="22"/>
      <c r="BE20" s="22">
        <v>1710</v>
      </c>
      <c r="BF20" s="22"/>
      <c r="BG20" s="22">
        <v>9262</v>
      </c>
      <c r="BH20" s="22"/>
      <c r="BI20" s="22">
        <v>1608</v>
      </c>
      <c r="BJ20" s="22"/>
      <c r="BK20" s="22">
        <v>8821</v>
      </c>
      <c r="BL20" s="22"/>
      <c r="BM20" s="22">
        <v>28315</v>
      </c>
      <c r="BN20" s="22"/>
      <c r="BO20" s="22">
        <v>958</v>
      </c>
      <c r="BP20" s="22"/>
      <c r="BQ20" s="22">
        <v>21</v>
      </c>
      <c r="BR20" s="22"/>
      <c r="BS20" s="22">
        <v>3285833</v>
      </c>
      <c r="BT20" s="22"/>
      <c r="BU20" s="22">
        <v>729151</v>
      </c>
      <c r="BV20" s="30"/>
      <c r="BW20" s="22">
        <v>2987</v>
      </c>
      <c r="BX20" s="22"/>
      <c r="BY20" s="22">
        <v>0</v>
      </c>
      <c r="BZ20" s="22"/>
      <c r="CA20" s="22">
        <v>34863</v>
      </c>
      <c r="CB20" s="22"/>
      <c r="CC20" s="22">
        <v>248</v>
      </c>
      <c r="CD20" s="22"/>
      <c r="CE20" s="22">
        <v>98645</v>
      </c>
      <c r="CF20" s="22"/>
      <c r="CG20" s="22">
        <v>191</v>
      </c>
      <c r="CH20" s="22"/>
      <c r="CI20" s="22">
        <v>2703</v>
      </c>
      <c r="CJ20" s="22"/>
      <c r="CK20" s="22">
        <v>343</v>
      </c>
      <c r="CL20" s="22"/>
      <c r="CM20" s="22">
        <v>2</v>
      </c>
      <c r="CN20" s="22"/>
      <c r="CO20" s="22">
        <v>0</v>
      </c>
      <c r="CP20" s="22" t="s">
        <v>22</v>
      </c>
      <c r="CQ20" s="22">
        <v>0</v>
      </c>
      <c r="CR20" s="22"/>
      <c r="CS20" s="22">
        <v>827</v>
      </c>
      <c r="CT20" s="83" t="s">
        <v>22</v>
      </c>
      <c r="CU20" s="22">
        <v>3711960</v>
      </c>
      <c r="CV20" s="24"/>
      <c r="CW20" s="22">
        <v>93826</v>
      </c>
      <c r="CX20" s="22"/>
      <c r="CY20" s="22">
        <v>317623</v>
      </c>
      <c r="CZ20" s="24"/>
      <c r="DA20" s="22">
        <v>5099822</v>
      </c>
      <c r="DB20" s="24"/>
      <c r="DC20" s="22">
        <v>51228</v>
      </c>
      <c r="DD20" s="24"/>
      <c r="DE20" s="22">
        <v>5024</v>
      </c>
      <c r="DF20" s="24"/>
      <c r="DG20" s="22">
        <v>12652</v>
      </c>
      <c r="DH20" s="24"/>
      <c r="DI20" s="22">
        <v>27</v>
      </c>
      <c r="DJ20" s="24" t="s">
        <v>22</v>
      </c>
      <c r="DK20" s="22">
        <v>59</v>
      </c>
      <c r="DL20" s="24"/>
      <c r="DM20" s="22">
        <v>0</v>
      </c>
      <c r="DN20" s="24"/>
      <c r="DO20" s="22">
        <v>0</v>
      </c>
      <c r="DP20" s="24"/>
      <c r="DQ20" s="30">
        <f t="shared" si="0"/>
        <v>20836654</v>
      </c>
      <c r="DR20" s="24"/>
      <c r="DS20" s="22">
        <v>19989726</v>
      </c>
    </row>
    <row r="21" spans="1:124">
      <c r="A21" s="82" t="s">
        <v>298</v>
      </c>
      <c r="B21" s="83" t="s">
        <v>22</v>
      </c>
      <c r="C21" s="22">
        <v>0</v>
      </c>
      <c r="D21" s="22"/>
      <c r="E21" s="22">
        <v>0</v>
      </c>
      <c r="F21" s="22"/>
      <c r="G21" s="22">
        <v>0</v>
      </c>
      <c r="H21" s="22"/>
      <c r="I21" s="22">
        <v>0</v>
      </c>
      <c r="J21" s="22"/>
      <c r="K21" s="22">
        <v>0</v>
      </c>
      <c r="L21" s="22"/>
      <c r="M21" s="22">
        <v>0</v>
      </c>
      <c r="N21" s="22"/>
      <c r="O21" s="22">
        <v>0</v>
      </c>
      <c r="P21" s="24"/>
      <c r="Q21" s="22">
        <v>0</v>
      </c>
      <c r="R21" s="24"/>
      <c r="S21" s="22">
        <v>0</v>
      </c>
      <c r="T21" s="24"/>
      <c r="U21" s="22">
        <v>-13223</v>
      </c>
      <c r="V21" s="22"/>
      <c r="W21" s="22">
        <v>0</v>
      </c>
      <c r="X21" s="22"/>
      <c r="Y21" s="22">
        <v>0</v>
      </c>
      <c r="Z21" s="22"/>
      <c r="AA21" s="22">
        <v>0</v>
      </c>
      <c r="AB21" s="22" t="s">
        <v>22</v>
      </c>
      <c r="AC21" s="22">
        <v>0</v>
      </c>
      <c r="AD21" s="22" t="s">
        <v>22</v>
      </c>
      <c r="AE21" s="22">
        <v>0</v>
      </c>
      <c r="AF21" s="25"/>
      <c r="AG21" s="22">
        <v>0</v>
      </c>
      <c r="AH21" s="22"/>
      <c r="AI21" s="22">
        <v>0</v>
      </c>
      <c r="AJ21" s="22"/>
      <c r="AK21" s="22">
        <v>9</v>
      </c>
      <c r="AL21" s="22"/>
      <c r="AM21" s="22">
        <v>0</v>
      </c>
      <c r="AN21" s="24" t="s">
        <v>22</v>
      </c>
      <c r="AO21" s="22">
        <v>0</v>
      </c>
      <c r="AP21" s="22"/>
      <c r="AQ21" s="22">
        <v>0</v>
      </c>
      <c r="AR21" s="22"/>
      <c r="AS21" s="22">
        <v>0</v>
      </c>
      <c r="AT21" s="23"/>
      <c r="AU21" s="22">
        <v>0</v>
      </c>
      <c r="AV21" s="23"/>
      <c r="AW21" s="22">
        <v>0</v>
      </c>
      <c r="AX21" s="22"/>
      <c r="AY21" s="22">
        <v>0</v>
      </c>
      <c r="AZ21" s="22"/>
      <c r="BA21" s="22">
        <v>0</v>
      </c>
      <c r="BB21" s="22"/>
      <c r="BC21" s="22">
        <v>0</v>
      </c>
      <c r="BD21" s="22"/>
      <c r="BE21" s="22">
        <v>0</v>
      </c>
      <c r="BF21" s="22"/>
      <c r="BG21" s="22">
        <v>0</v>
      </c>
      <c r="BH21" s="22"/>
      <c r="BI21" s="22">
        <v>0</v>
      </c>
      <c r="BJ21" s="22"/>
      <c r="BK21" s="22">
        <v>0</v>
      </c>
      <c r="BL21" s="22"/>
      <c r="BM21" s="22">
        <v>19</v>
      </c>
      <c r="BN21" s="22"/>
      <c r="BO21" s="22">
        <v>0</v>
      </c>
      <c r="BP21" s="24"/>
      <c r="BQ21" s="22">
        <v>0</v>
      </c>
      <c r="BR21" s="22"/>
      <c r="BS21" s="22">
        <v>11473</v>
      </c>
      <c r="BT21" s="22"/>
      <c r="BU21" s="22">
        <v>0</v>
      </c>
      <c r="BV21" s="19"/>
      <c r="BW21" s="22">
        <v>0</v>
      </c>
      <c r="BX21" s="24"/>
      <c r="BY21" s="22">
        <v>0</v>
      </c>
      <c r="BZ21" s="22"/>
      <c r="CA21" s="22">
        <v>0</v>
      </c>
      <c r="CB21" s="22"/>
      <c r="CC21" s="22">
        <v>0</v>
      </c>
      <c r="CD21" s="22"/>
      <c r="CE21" s="22">
        <v>0</v>
      </c>
      <c r="CF21" s="24"/>
      <c r="CG21" s="22">
        <v>0</v>
      </c>
      <c r="CH21" s="22"/>
      <c r="CI21" s="22">
        <v>0</v>
      </c>
      <c r="CJ21" s="22"/>
      <c r="CK21" s="22">
        <v>0</v>
      </c>
      <c r="CL21" s="22"/>
      <c r="CM21" s="22">
        <v>0</v>
      </c>
      <c r="CN21" s="24"/>
      <c r="CO21" s="22">
        <v>0</v>
      </c>
      <c r="CP21" s="22" t="s">
        <v>22</v>
      </c>
      <c r="CQ21" s="22">
        <v>0</v>
      </c>
      <c r="CR21" s="22"/>
      <c r="CS21" s="22">
        <v>0</v>
      </c>
      <c r="CT21" s="83" t="s">
        <v>22</v>
      </c>
      <c r="CU21" s="22">
        <v>0</v>
      </c>
      <c r="CV21" s="24"/>
      <c r="CW21" s="22">
        <v>0</v>
      </c>
      <c r="CX21" s="22"/>
      <c r="CY21" s="22">
        <v>0</v>
      </c>
      <c r="CZ21" s="24"/>
      <c r="DA21" s="22">
        <v>0</v>
      </c>
      <c r="DB21" s="24"/>
      <c r="DC21" s="22">
        <v>-8</v>
      </c>
      <c r="DD21" s="24"/>
      <c r="DE21" s="22">
        <v>0</v>
      </c>
      <c r="DF21" s="24"/>
      <c r="DG21" s="22">
        <v>0</v>
      </c>
      <c r="DH21" s="24"/>
      <c r="DI21" s="22">
        <v>0</v>
      </c>
      <c r="DJ21" s="24" t="s">
        <v>22</v>
      </c>
      <c r="DK21" s="22">
        <v>0</v>
      </c>
      <c r="DL21" s="24"/>
      <c r="DM21" s="22">
        <v>0</v>
      </c>
      <c r="DN21" s="24"/>
      <c r="DO21" s="22">
        <v>0</v>
      </c>
      <c r="DP21" s="24"/>
      <c r="DQ21" s="30">
        <f t="shared" si="0"/>
        <v>-1730</v>
      </c>
      <c r="DR21" s="24"/>
      <c r="DS21" s="22">
        <v>38068</v>
      </c>
    </row>
    <row r="22" spans="1:124" ht="15.75" customHeight="1">
      <c r="A22" s="11" t="s">
        <v>299</v>
      </c>
      <c r="B22" s="83" t="s">
        <v>22</v>
      </c>
      <c r="C22" s="20">
        <f>ROUND(SUM(C16:C21),1)</f>
        <v>23</v>
      </c>
      <c r="D22" s="25"/>
      <c r="E22" s="20">
        <f>ROUND(SUM(E16:E21),1)</f>
        <v>0</v>
      </c>
      <c r="F22" s="25"/>
      <c r="G22" s="20">
        <f>ROUND(SUM(G16:G21),1)</f>
        <v>30</v>
      </c>
      <c r="H22" s="25"/>
      <c r="I22" s="20">
        <f>ROUND(SUM(I16:I21),1)</f>
        <v>117</v>
      </c>
      <c r="J22" s="25"/>
      <c r="K22" s="20">
        <f>ROUND(SUM(K16:K21),1)</f>
        <v>3639</v>
      </c>
      <c r="L22" s="25"/>
      <c r="M22" s="20">
        <f>ROUND(SUM(M16:M21),1)</f>
        <v>83</v>
      </c>
      <c r="N22" s="25"/>
      <c r="O22" s="20">
        <f>ROUND(SUM(O16:O21),1)</f>
        <v>40505</v>
      </c>
      <c r="P22" s="25"/>
      <c r="Q22" s="20">
        <f>ROUND(SUM(Q16:Q21),1)</f>
        <v>8357</v>
      </c>
      <c r="R22" s="25"/>
      <c r="S22" s="20">
        <f>ROUND(SUM(S16:S21),1)</f>
        <v>11</v>
      </c>
      <c r="T22" s="25"/>
      <c r="U22" s="20">
        <f>ROUND(SUM(U16:U21),1)</f>
        <v>3375</v>
      </c>
      <c r="V22" s="25"/>
      <c r="W22" s="20">
        <f>ROUND(SUM(W16:W21),1)</f>
        <v>184547</v>
      </c>
      <c r="X22" s="25"/>
      <c r="Y22" s="20">
        <f>ROUND(SUM(Y16:Y21),1)</f>
        <v>44862</v>
      </c>
      <c r="Z22" s="25"/>
      <c r="AA22" s="20">
        <f>ROUND(SUM(AA16:AA21),1)</f>
        <v>890</v>
      </c>
      <c r="AB22" s="25" t="s">
        <v>22</v>
      </c>
      <c r="AC22" s="20">
        <f>ROUND(SUM(AC16:AC21),1)</f>
        <v>525949</v>
      </c>
      <c r="AD22" s="25" t="s">
        <v>22</v>
      </c>
      <c r="AE22" s="20">
        <f>ROUND(SUM(AE16:AE21),1)</f>
        <v>206853</v>
      </c>
      <c r="AF22" s="25"/>
      <c r="AG22" s="20">
        <f>ROUND(SUM(AG16:AG21),1)</f>
        <v>0</v>
      </c>
      <c r="AH22" s="25"/>
      <c r="AI22" s="20">
        <f>ROUND(SUM(AI16:AI21),1)</f>
        <v>1</v>
      </c>
      <c r="AJ22" s="25"/>
      <c r="AK22" s="20">
        <f>ROUND(SUM(AK16:AK21),1)</f>
        <v>86489</v>
      </c>
      <c r="AL22" s="25"/>
      <c r="AM22" s="20">
        <f>ROUND(SUM(AM16:AM21),1)</f>
        <v>46135</v>
      </c>
      <c r="AN22" s="25" t="s">
        <v>22</v>
      </c>
      <c r="AO22" s="20">
        <f>ROUND(SUM(AO16:AO21),1)</f>
        <v>32</v>
      </c>
      <c r="AP22" s="25"/>
      <c r="AQ22" s="20">
        <f>ROUND(SUM(AQ16:AQ21),1)</f>
        <v>1</v>
      </c>
      <c r="AR22" s="22"/>
      <c r="AS22" s="20">
        <f>ROUND(SUM(AS16:AS21),1)</f>
        <v>6676174</v>
      </c>
      <c r="AT22" s="25"/>
      <c r="AU22" s="20">
        <f>ROUND(SUM(AU16:AU21),1)</f>
        <v>78705</v>
      </c>
      <c r="AV22" s="25"/>
      <c r="AW22" s="20">
        <f>ROUND(SUM(AW16:AW21),1)</f>
        <v>184</v>
      </c>
      <c r="AX22" s="25"/>
      <c r="AY22" s="20">
        <f>ROUND(SUM(AY16:AY21),1)</f>
        <v>345675</v>
      </c>
      <c r="AZ22" s="25"/>
      <c r="BA22" s="20">
        <f>ROUND(SUM(BA16:BA21),1)</f>
        <v>5890</v>
      </c>
      <c r="BB22" s="25"/>
      <c r="BC22" s="20">
        <f>ROUND(SUM(BC16:BC21),1)</f>
        <v>78411</v>
      </c>
      <c r="BD22" s="25"/>
      <c r="BE22" s="20">
        <f>ROUND(SUM(BE16:BE21),1)</f>
        <v>1710</v>
      </c>
      <c r="BF22" s="25"/>
      <c r="BG22" s="20">
        <f>ROUND(SUM(BG16:BG21),1)</f>
        <v>9262</v>
      </c>
      <c r="BH22" s="25"/>
      <c r="BI22" s="20">
        <f>ROUND(SUM(BI16:BI21),1)</f>
        <v>1608</v>
      </c>
      <c r="BJ22" s="25"/>
      <c r="BK22" s="20">
        <f>ROUND(SUM(BK16:BK21),1)</f>
        <v>8821</v>
      </c>
      <c r="BL22" s="25"/>
      <c r="BM22" s="20">
        <f>ROUND(SUM(BM16:BM21),1)</f>
        <v>3582853</v>
      </c>
      <c r="BN22" s="25"/>
      <c r="BO22" s="20">
        <f>ROUND(SUM(BO16:BO21),1)</f>
        <v>7354</v>
      </c>
      <c r="BP22" s="25"/>
      <c r="BQ22" s="20">
        <f>ROUND(SUM(BQ16:BQ21),1)</f>
        <v>21</v>
      </c>
      <c r="BR22" s="25"/>
      <c r="BS22" s="20">
        <f>ROUND(SUM(BS16:BS21),1)</f>
        <v>3297306</v>
      </c>
      <c r="BT22" s="25"/>
      <c r="BU22" s="20">
        <f>ROUND(SUM(BU16:BU21),1)</f>
        <v>729151</v>
      </c>
      <c r="BV22" s="25"/>
      <c r="BW22" s="20">
        <f>ROUND(SUM(BW16:BW21),1)</f>
        <v>2987</v>
      </c>
      <c r="BX22" s="25"/>
      <c r="BY22" s="20">
        <f>ROUND(SUM(BY16:BY21),1)</f>
        <v>0</v>
      </c>
      <c r="BZ22" s="25"/>
      <c r="CA22" s="20">
        <f>ROUND(SUM(CA16:CA21),1)</f>
        <v>34863</v>
      </c>
      <c r="CB22" s="25"/>
      <c r="CC22" s="20">
        <f>ROUND(SUM(CC16:CC21),1)</f>
        <v>248</v>
      </c>
      <c r="CD22" s="25"/>
      <c r="CE22" s="20">
        <f>ROUND(SUM(CE16:CE21),1)</f>
        <v>98645</v>
      </c>
      <c r="CF22" s="25"/>
      <c r="CG22" s="20">
        <f>ROUND(SUM(CG16:CG21),1)</f>
        <v>191</v>
      </c>
      <c r="CH22" s="25"/>
      <c r="CI22" s="20">
        <f>ROUND(SUM(CI16:CI21),1)</f>
        <v>8898</v>
      </c>
      <c r="CJ22" s="25"/>
      <c r="CK22" s="20">
        <f>ROUND(SUM(CK16:CK21),1)</f>
        <v>343</v>
      </c>
      <c r="CL22" s="25"/>
      <c r="CM22" s="20">
        <f>ROUND(SUM(CM16:CM21),1)</f>
        <v>2</v>
      </c>
      <c r="CN22" s="25"/>
      <c r="CO22" s="20">
        <f>ROUND(SUM(CO16:CO21),1)</f>
        <v>0</v>
      </c>
      <c r="CP22" s="25" t="s">
        <v>22</v>
      </c>
      <c r="CQ22" s="20">
        <f>ROUND(SUM(CQ16:CQ21),1)</f>
        <v>1781232</v>
      </c>
      <c r="CR22" s="25"/>
      <c r="CS22" s="20">
        <f>ROUND(SUM(CS16:CS21),1)</f>
        <v>827</v>
      </c>
      <c r="CT22" s="83" t="s">
        <v>22</v>
      </c>
      <c r="CU22" s="20">
        <f>ROUND(SUM(CU16:CU21),1)</f>
        <v>3711960</v>
      </c>
      <c r="CV22" s="62"/>
      <c r="CW22" s="20">
        <f>ROUND(SUM(CW16:CW21),1)</f>
        <v>93826</v>
      </c>
      <c r="CX22" s="25"/>
      <c r="CY22" s="20">
        <f>ROUND(SUM(CY16:CY21),1)</f>
        <v>317623</v>
      </c>
      <c r="CZ22" s="62"/>
      <c r="DA22" s="20">
        <f>ROUND(SUM(DA16:DA21),1)</f>
        <v>5099822</v>
      </c>
      <c r="DB22" s="62"/>
      <c r="DC22" s="20">
        <f>ROUND(SUM(DC16:DC21),1)</f>
        <v>51220</v>
      </c>
      <c r="DD22" s="62"/>
      <c r="DE22" s="20">
        <f>ROUND(SUM(DE16:DE21),1)</f>
        <v>5024</v>
      </c>
      <c r="DF22" s="62"/>
      <c r="DG22" s="20">
        <f>ROUND(SUM(DG16:DG21),1)</f>
        <v>12652</v>
      </c>
      <c r="DH22" s="62"/>
      <c r="DI22" s="20">
        <f>ROUND(SUM(DI16:DI21),1)</f>
        <v>27</v>
      </c>
      <c r="DJ22" s="62" t="s">
        <v>22</v>
      </c>
      <c r="DK22" s="20">
        <f>ROUND(SUM(DK16:DK21),1)</f>
        <v>59</v>
      </c>
      <c r="DL22" s="62"/>
      <c r="DM22" s="20">
        <f>ROUND(SUM(DM16:DM21),1)</f>
        <v>0</v>
      </c>
      <c r="DN22" s="62"/>
      <c r="DO22" s="20">
        <f>ROUND(SUM(DO16:DO21),1)</f>
        <v>0</v>
      </c>
      <c r="DP22" s="62"/>
      <c r="DQ22" s="20">
        <f>ROUND(SUM(DQ16:DQ21),1)</f>
        <v>27195473</v>
      </c>
      <c r="DR22" s="24"/>
      <c r="DS22" s="20">
        <f>ROUND(SUM(DS16:DS21),1)</f>
        <v>26082058</v>
      </c>
    </row>
    <row r="23" spans="1:124" ht="13.35" customHeight="1">
      <c r="A23" s="2"/>
      <c r="B23" s="2" t="s">
        <v>22</v>
      </c>
      <c r="C23" s="21"/>
      <c r="D23" s="22"/>
      <c r="E23" s="21"/>
      <c r="F23" s="22"/>
      <c r="G23" s="21"/>
      <c r="H23" s="22"/>
      <c r="I23" s="21"/>
      <c r="J23" s="22"/>
      <c r="K23" s="21"/>
      <c r="L23" s="22"/>
      <c r="M23" s="21"/>
      <c r="N23" s="22"/>
      <c r="O23" s="21"/>
      <c r="P23" s="22"/>
      <c r="Q23" s="21"/>
      <c r="R23" s="22"/>
      <c r="S23" s="21"/>
      <c r="T23" s="22"/>
      <c r="U23" s="21"/>
      <c r="V23" s="22"/>
      <c r="W23" s="21"/>
      <c r="X23" s="22"/>
      <c r="Y23" s="21"/>
      <c r="Z23" s="22"/>
      <c r="AA23" s="21"/>
      <c r="AB23" s="22"/>
      <c r="AC23" s="21"/>
      <c r="AD23" s="22"/>
      <c r="AE23" s="21"/>
      <c r="AF23" s="25"/>
      <c r="AG23" s="21"/>
      <c r="AH23" s="22"/>
      <c r="AI23" s="21"/>
      <c r="AJ23" s="22"/>
      <c r="AK23" s="21"/>
      <c r="AL23" s="22"/>
      <c r="AM23" s="21"/>
      <c r="AN23" s="22"/>
      <c r="AO23" s="21"/>
      <c r="AP23" s="22"/>
      <c r="AQ23" s="21"/>
      <c r="AR23" s="22"/>
      <c r="AS23" s="21"/>
      <c r="AT23" s="22"/>
      <c r="AU23" s="21"/>
      <c r="AV23" s="22"/>
      <c r="AW23" s="21"/>
      <c r="AX23" s="22"/>
      <c r="AY23" s="21"/>
      <c r="AZ23" s="22"/>
      <c r="BA23" s="21"/>
      <c r="BB23" s="22"/>
      <c r="BC23" s="21"/>
      <c r="BD23" s="22"/>
      <c r="BE23" s="21"/>
      <c r="BF23" s="22"/>
      <c r="BG23" s="21"/>
      <c r="BH23" s="22"/>
      <c r="BI23" s="21"/>
      <c r="BJ23" s="22"/>
      <c r="BK23" s="21"/>
      <c r="BL23" s="22"/>
      <c r="BM23" s="21"/>
      <c r="BN23" s="22"/>
      <c r="BO23" s="21"/>
      <c r="BP23" s="22"/>
      <c r="BQ23" s="21"/>
      <c r="BR23" s="22"/>
      <c r="BS23" s="21"/>
      <c r="BT23" s="22"/>
      <c r="BU23" s="21"/>
      <c r="BV23" s="22"/>
      <c r="BW23" s="21"/>
      <c r="BX23" s="22"/>
      <c r="BY23" s="21"/>
      <c r="BZ23" s="22"/>
      <c r="CA23" s="21"/>
      <c r="CB23" s="22"/>
      <c r="CC23" s="21"/>
      <c r="CD23" s="22"/>
      <c r="CE23" s="21"/>
      <c r="CF23" s="22"/>
      <c r="CG23" s="21"/>
      <c r="CH23" s="22"/>
      <c r="CI23" s="21"/>
      <c r="CJ23" s="22"/>
      <c r="CK23" s="21"/>
      <c r="CL23" s="22"/>
      <c r="CM23" s="21"/>
      <c r="CN23" s="22"/>
      <c r="CO23" s="21"/>
      <c r="CP23" s="22"/>
      <c r="CQ23" s="21"/>
      <c r="CR23" s="22"/>
      <c r="CS23" s="21"/>
      <c r="CT23" s="83" t="s">
        <v>22</v>
      </c>
      <c r="CU23" s="21"/>
      <c r="CV23" s="24"/>
      <c r="CW23" s="21"/>
      <c r="CX23" s="22"/>
      <c r="CY23" s="21"/>
      <c r="CZ23" s="24"/>
      <c r="DA23" s="21"/>
      <c r="DB23" s="24"/>
      <c r="DC23" s="21"/>
      <c r="DD23" s="24"/>
      <c r="DE23" s="21"/>
      <c r="DF23" s="24"/>
      <c r="DG23" s="21"/>
      <c r="DH23" s="24"/>
      <c r="DI23" s="21"/>
      <c r="DJ23" s="24"/>
      <c r="DK23" s="21"/>
      <c r="DL23" s="24"/>
      <c r="DM23" s="21"/>
      <c r="DN23" s="24"/>
      <c r="DO23" s="21"/>
      <c r="DP23" s="24"/>
      <c r="DQ23" s="787"/>
      <c r="DR23" s="24"/>
      <c r="DS23" s="21"/>
      <c r="DT23" s="725"/>
    </row>
    <row r="24" spans="1:124" ht="16.350000000000001" customHeight="1">
      <c r="A24" s="5" t="s">
        <v>300</v>
      </c>
      <c r="B24" s="2" t="s">
        <v>22</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5"/>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83" t="s">
        <v>22</v>
      </c>
      <c r="CU24" s="22"/>
      <c r="CV24" s="24"/>
      <c r="CW24" s="22"/>
      <c r="CX24" s="22"/>
      <c r="CY24" s="22"/>
      <c r="CZ24" s="24"/>
      <c r="DA24" s="22"/>
      <c r="DB24" s="24"/>
      <c r="DC24" s="22"/>
      <c r="DD24" s="24"/>
      <c r="DE24" s="22"/>
      <c r="DF24" s="24"/>
      <c r="DG24" s="22"/>
      <c r="DH24" s="24"/>
      <c r="DI24" s="22"/>
      <c r="DJ24" s="24"/>
      <c r="DK24" s="22"/>
      <c r="DL24" s="24"/>
      <c r="DM24" s="22"/>
      <c r="DN24" s="24"/>
      <c r="DO24" s="22"/>
      <c r="DP24" s="24"/>
      <c r="DQ24" s="24"/>
      <c r="DR24" s="24"/>
      <c r="DS24" s="22"/>
      <c r="DT24" s="725"/>
    </row>
    <row r="25" spans="1:124" ht="13.35" customHeight="1">
      <c r="A25" s="2" t="s">
        <v>768</v>
      </c>
      <c r="B25" s="2" t="s">
        <v>22</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5"/>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83" t="s">
        <v>22</v>
      </c>
      <c r="CU25" s="22"/>
      <c r="CV25" s="24"/>
      <c r="CW25" s="22"/>
      <c r="CX25" s="22"/>
      <c r="CY25" s="22"/>
      <c r="CZ25" s="24"/>
      <c r="DA25" s="22"/>
      <c r="DB25" s="24"/>
      <c r="DC25" s="22"/>
      <c r="DD25" s="24"/>
      <c r="DE25" s="22"/>
      <c r="DF25" s="24"/>
      <c r="DG25" s="22"/>
      <c r="DH25" s="24"/>
      <c r="DI25" s="22"/>
      <c r="DJ25" s="24" t="s">
        <v>301</v>
      </c>
      <c r="DK25" s="22"/>
      <c r="DL25" s="24"/>
      <c r="DM25" s="22"/>
      <c r="DN25" s="24"/>
      <c r="DO25" s="22"/>
      <c r="DP25" s="24"/>
      <c r="DQ25" s="24"/>
      <c r="DR25" s="24"/>
      <c r="DS25" s="22"/>
      <c r="DT25" s="725"/>
    </row>
    <row r="26" spans="1:124" ht="15" customHeight="1">
      <c r="A26" s="12" t="s">
        <v>302</v>
      </c>
      <c r="B26" s="2" t="s">
        <v>301</v>
      </c>
      <c r="C26" s="22">
        <v>2</v>
      </c>
      <c r="D26" s="22"/>
      <c r="E26" s="22">
        <v>0</v>
      </c>
      <c r="F26" s="22"/>
      <c r="G26" s="22">
        <v>0</v>
      </c>
      <c r="H26" s="22"/>
      <c r="I26" s="22">
        <v>495</v>
      </c>
      <c r="J26" s="22"/>
      <c r="K26" s="22">
        <v>0</v>
      </c>
      <c r="L26" s="22"/>
      <c r="M26" s="22">
        <v>0</v>
      </c>
      <c r="N26" s="22"/>
      <c r="O26" s="22">
        <v>0</v>
      </c>
      <c r="P26" s="24"/>
      <c r="Q26" s="22">
        <v>0</v>
      </c>
      <c r="R26" s="24"/>
      <c r="S26" s="22">
        <v>0</v>
      </c>
      <c r="T26" s="24"/>
      <c r="U26" s="22">
        <v>0</v>
      </c>
      <c r="V26" s="22"/>
      <c r="W26" s="22">
        <v>140800</v>
      </c>
      <c r="X26" s="22"/>
      <c r="Y26" s="22">
        <v>0</v>
      </c>
      <c r="Z26" s="22" t="s">
        <v>295</v>
      </c>
      <c r="AA26" s="22">
        <v>0</v>
      </c>
      <c r="AB26" s="22" t="s">
        <v>22</v>
      </c>
      <c r="AC26" s="22">
        <v>0</v>
      </c>
      <c r="AD26" s="22" t="s">
        <v>22</v>
      </c>
      <c r="AE26" s="22">
        <v>60</v>
      </c>
      <c r="AF26" s="25"/>
      <c r="AG26" s="22">
        <v>0</v>
      </c>
      <c r="AH26" s="22" t="s">
        <v>295</v>
      </c>
      <c r="AI26" s="22">
        <v>0</v>
      </c>
      <c r="AJ26" s="22"/>
      <c r="AK26" s="22">
        <v>0</v>
      </c>
      <c r="AL26" s="22"/>
      <c r="AM26" s="22">
        <v>0</v>
      </c>
      <c r="AN26" s="24" t="s">
        <v>22</v>
      </c>
      <c r="AO26" s="22">
        <v>0</v>
      </c>
      <c r="AP26" s="22"/>
      <c r="AQ26" s="22">
        <v>0</v>
      </c>
      <c r="AR26" s="22"/>
      <c r="AS26" s="22">
        <v>0</v>
      </c>
      <c r="AT26" s="23"/>
      <c r="AU26" s="22">
        <v>0</v>
      </c>
      <c r="AV26" s="23"/>
      <c r="AW26" s="22">
        <v>0</v>
      </c>
      <c r="AX26" s="22"/>
      <c r="AY26" s="22">
        <v>0</v>
      </c>
      <c r="AZ26" s="22"/>
      <c r="BA26" s="22">
        <v>0</v>
      </c>
      <c r="BB26" s="22"/>
      <c r="BC26" s="22">
        <v>0</v>
      </c>
      <c r="BD26" s="22"/>
      <c r="BE26" s="22">
        <v>0</v>
      </c>
      <c r="BF26" s="22"/>
      <c r="BG26" s="22">
        <v>0</v>
      </c>
      <c r="BH26" s="22"/>
      <c r="BI26" s="22">
        <v>0</v>
      </c>
      <c r="BJ26" s="22"/>
      <c r="BK26" s="22">
        <v>4047</v>
      </c>
      <c r="BL26" s="22"/>
      <c r="BM26" s="22">
        <v>0</v>
      </c>
      <c r="BN26" s="22"/>
      <c r="BO26" s="22">
        <v>0</v>
      </c>
      <c r="BP26" s="24"/>
      <c r="BQ26" s="22">
        <v>0</v>
      </c>
      <c r="BR26" s="22"/>
      <c r="BS26" s="22">
        <v>4028</v>
      </c>
      <c r="BT26" s="22"/>
      <c r="BU26" s="22">
        <v>614580</v>
      </c>
      <c r="BV26" s="30"/>
      <c r="BW26" s="22">
        <v>0</v>
      </c>
      <c r="BX26" s="24"/>
      <c r="BY26" s="22">
        <v>0</v>
      </c>
      <c r="BZ26" s="22"/>
      <c r="CA26" s="22">
        <v>0</v>
      </c>
      <c r="CB26" s="22"/>
      <c r="CC26" s="22">
        <v>0</v>
      </c>
      <c r="CD26" s="22"/>
      <c r="CE26" s="22">
        <v>0</v>
      </c>
      <c r="CF26" s="30"/>
      <c r="CG26" s="22">
        <v>0</v>
      </c>
      <c r="CH26" s="22"/>
      <c r="CI26" s="22">
        <v>0</v>
      </c>
      <c r="CJ26" s="22"/>
      <c r="CK26" s="22">
        <v>0</v>
      </c>
      <c r="CL26" s="22"/>
      <c r="CM26" s="22">
        <v>0</v>
      </c>
      <c r="CN26" s="24"/>
      <c r="CO26" s="22">
        <v>0</v>
      </c>
      <c r="CP26" s="22" t="s">
        <v>22</v>
      </c>
      <c r="CQ26" s="22">
        <v>1781232</v>
      </c>
      <c r="CR26" s="22"/>
      <c r="CS26" s="22">
        <v>0</v>
      </c>
      <c r="CT26" s="83" t="s">
        <v>22</v>
      </c>
      <c r="CU26" s="22">
        <v>3889993</v>
      </c>
      <c r="CV26" s="24"/>
      <c r="CW26" s="22">
        <v>0</v>
      </c>
      <c r="CX26" s="22"/>
      <c r="CY26" s="22">
        <v>0</v>
      </c>
      <c r="CZ26" s="24"/>
      <c r="DA26" s="22">
        <v>0</v>
      </c>
      <c r="DB26" s="24"/>
      <c r="DC26" s="22">
        <v>0</v>
      </c>
      <c r="DD26" s="24"/>
      <c r="DE26" s="22">
        <v>0</v>
      </c>
      <c r="DF26" s="24"/>
      <c r="DG26" s="22">
        <v>0</v>
      </c>
      <c r="DH26" s="24"/>
      <c r="DI26" s="22">
        <v>0</v>
      </c>
      <c r="DJ26" s="24" t="s">
        <v>22</v>
      </c>
      <c r="DK26" s="22">
        <v>34</v>
      </c>
      <c r="DL26" s="24"/>
      <c r="DM26" s="22">
        <v>0</v>
      </c>
      <c r="DN26" s="24"/>
      <c r="DO26" s="22">
        <v>0</v>
      </c>
      <c r="DP26" s="24"/>
      <c r="DQ26" s="30">
        <f>ROUND(SUM(C26:DO26),1)</f>
        <v>6435271</v>
      </c>
      <c r="DR26" s="24"/>
      <c r="DS26" s="22">
        <v>5401851</v>
      </c>
    </row>
    <row r="27" spans="1:124" ht="15" customHeight="1">
      <c r="A27" s="12" t="s">
        <v>974</v>
      </c>
      <c r="B27" s="2" t="s">
        <v>22</v>
      </c>
      <c r="C27" s="22">
        <v>0</v>
      </c>
      <c r="D27" s="22"/>
      <c r="E27" s="22">
        <v>0</v>
      </c>
      <c r="F27" s="22"/>
      <c r="G27" s="22">
        <v>0</v>
      </c>
      <c r="H27" s="22"/>
      <c r="I27" s="22">
        <v>0</v>
      </c>
      <c r="J27" s="22"/>
      <c r="K27" s="22">
        <v>0</v>
      </c>
      <c r="L27" s="22"/>
      <c r="M27" s="22">
        <v>0</v>
      </c>
      <c r="N27" s="22"/>
      <c r="O27" s="22">
        <v>0</v>
      </c>
      <c r="P27" s="24"/>
      <c r="Q27" s="22">
        <v>0</v>
      </c>
      <c r="R27" s="24"/>
      <c r="S27" s="22">
        <v>0</v>
      </c>
      <c r="T27" s="24"/>
      <c r="U27" s="22">
        <v>0</v>
      </c>
      <c r="V27" s="22"/>
      <c r="W27" s="22">
        <v>0</v>
      </c>
      <c r="X27" s="22"/>
      <c r="Y27" s="22">
        <v>0</v>
      </c>
      <c r="Z27" s="22"/>
      <c r="AA27" s="22">
        <v>0</v>
      </c>
      <c r="AB27" s="22" t="s">
        <v>22</v>
      </c>
      <c r="AC27" s="22">
        <v>0</v>
      </c>
      <c r="AD27" s="22" t="s">
        <v>22</v>
      </c>
      <c r="AE27" s="22">
        <v>0</v>
      </c>
      <c r="AF27" s="25"/>
      <c r="AG27" s="22">
        <v>0</v>
      </c>
      <c r="AH27" s="22"/>
      <c r="AI27" s="22">
        <v>0</v>
      </c>
      <c r="AJ27" s="22"/>
      <c r="AK27" s="22">
        <v>0</v>
      </c>
      <c r="AL27" s="22"/>
      <c r="AM27" s="22">
        <v>0</v>
      </c>
      <c r="AN27" s="24" t="s">
        <v>22</v>
      </c>
      <c r="AO27" s="22">
        <v>0</v>
      </c>
      <c r="AP27" s="22"/>
      <c r="AQ27" s="22">
        <v>0</v>
      </c>
      <c r="AR27" s="22"/>
      <c r="AS27" s="22">
        <v>0</v>
      </c>
      <c r="AT27" s="23"/>
      <c r="AU27" s="22">
        <v>0</v>
      </c>
      <c r="AV27" s="23"/>
      <c r="AW27" s="22">
        <v>0</v>
      </c>
      <c r="AX27" s="22"/>
      <c r="AY27" s="22">
        <v>0</v>
      </c>
      <c r="AZ27" s="22"/>
      <c r="BA27" s="22">
        <v>0</v>
      </c>
      <c r="BB27" s="22"/>
      <c r="BC27" s="22">
        <v>0</v>
      </c>
      <c r="BD27" s="22"/>
      <c r="BE27" s="22">
        <v>0</v>
      </c>
      <c r="BF27" s="22"/>
      <c r="BG27" s="22">
        <v>0</v>
      </c>
      <c r="BH27" s="22"/>
      <c r="BI27" s="22">
        <v>0</v>
      </c>
      <c r="BJ27" s="22"/>
      <c r="BK27" s="22">
        <v>0</v>
      </c>
      <c r="BL27" s="22"/>
      <c r="BM27" s="22">
        <v>0</v>
      </c>
      <c r="BN27" s="22"/>
      <c r="BO27" s="22">
        <v>0</v>
      </c>
      <c r="BP27" s="24"/>
      <c r="BQ27" s="22">
        <v>0</v>
      </c>
      <c r="BR27" s="22"/>
      <c r="BS27" s="22">
        <v>5211</v>
      </c>
      <c r="BT27" s="22"/>
      <c r="BU27" s="22">
        <v>0</v>
      </c>
      <c r="BV27" s="30"/>
      <c r="BW27" s="22">
        <v>0</v>
      </c>
      <c r="BX27" s="24"/>
      <c r="BY27" s="22">
        <v>0</v>
      </c>
      <c r="BZ27" s="22"/>
      <c r="CA27" s="22">
        <v>0</v>
      </c>
      <c r="CB27" s="22"/>
      <c r="CC27" s="22">
        <v>0</v>
      </c>
      <c r="CD27" s="22"/>
      <c r="CE27" s="22">
        <v>0</v>
      </c>
      <c r="CF27" s="30"/>
      <c r="CG27" s="22">
        <v>0</v>
      </c>
      <c r="CH27" s="22"/>
      <c r="CI27" s="22">
        <v>0</v>
      </c>
      <c r="CJ27" s="22"/>
      <c r="CK27" s="22">
        <v>0</v>
      </c>
      <c r="CL27" s="22"/>
      <c r="CM27" s="22">
        <v>0</v>
      </c>
      <c r="CN27" s="24"/>
      <c r="CO27" s="22">
        <v>0</v>
      </c>
      <c r="CP27" s="22" t="s">
        <v>22</v>
      </c>
      <c r="CQ27" s="22">
        <v>0</v>
      </c>
      <c r="CR27" s="22"/>
      <c r="CS27" s="22">
        <v>0</v>
      </c>
      <c r="CT27" s="83" t="s">
        <v>22</v>
      </c>
      <c r="CU27" s="22">
        <v>0</v>
      </c>
      <c r="CV27" s="24"/>
      <c r="CW27" s="22">
        <v>0</v>
      </c>
      <c r="CX27" s="22"/>
      <c r="CY27" s="22">
        <v>0</v>
      </c>
      <c r="CZ27" s="24"/>
      <c r="DA27" s="22">
        <v>0</v>
      </c>
      <c r="DB27" s="24"/>
      <c r="DC27" s="22">
        <v>0</v>
      </c>
      <c r="DD27" s="24"/>
      <c r="DE27" s="22">
        <v>0</v>
      </c>
      <c r="DF27" s="24"/>
      <c r="DG27" s="22">
        <v>0</v>
      </c>
      <c r="DH27" s="24"/>
      <c r="DI27" s="22">
        <v>0</v>
      </c>
      <c r="DJ27" s="24" t="s">
        <v>22</v>
      </c>
      <c r="DK27" s="22">
        <v>0</v>
      </c>
      <c r="DL27" s="24"/>
      <c r="DM27" s="22">
        <v>0</v>
      </c>
      <c r="DN27" s="24"/>
      <c r="DO27" s="22">
        <v>0</v>
      </c>
      <c r="DP27" s="24"/>
      <c r="DQ27" s="30">
        <f t="shared" ref="DQ27:DQ35" si="1">ROUND(SUM(C27:DO27),1)</f>
        <v>5211</v>
      </c>
      <c r="DR27" s="24"/>
      <c r="DS27" s="22">
        <v>4630</v>
      </c>
    </row>
    <row r="28" spans="1:124" ht="15" customHeight="1">
      <c r="A28" s="12" t="s">
        <v>39</v>
      </c>
      <c r="B28" s="2" t="s">
        <v>22</v>
      </c>
      <c r="C28" s="22">
        <v>0</v>
      </c>
      <c r="D28" s="22"/>
      <c r="E28" s="22">
        <v>0</v>
      </c>
      <c r="F28" s="22"/>
      <c r="G28" s="22">
        <v>0</v>
      </c>
      <c r="H28" s="22"/>
      <c r="I28" s="22">
        <v>0</v>
      </c>
      <c r="J28" s="22"/>
      <c r="K28" s="22">
        <v>0</v>
      </c>
      <c r="L28" s="22"/>
      <c r="M28" s="22">
        <v>0</v>
      </c>
      <c r="N28" s="22"/>
      <c r="O28" s="22">
        <v>0</v>
      </c>
      <c r="P28" s="24"/>
      <c r="Q28" s="22">
        <v>0</v>
      </c>
      <c r="R28" s="24"/>
      <c r="S28" s="22">
        <v>0</v>
      </c>
      <c r="T28" s="24"/>
      <c r="U28" s="22">
        <v>0</v>
      </c>
      <c r="V28" s="22"/>
      <c r="W28" s="22">
        <v>29034</v>
      </c>
      <c r="X28" s="22"/>
      <c r="Y28" s="22">
        <v>0</v>
      </c>
      <c r="Z28" s="22" t="s">
        <v>295</v>
      </c>
      <c r="AA28" s="22">
        <v>110298</v>
      </c>
      <c r="AB28" s="22" t="s">
        <v>22</v>
      </c>
      <c r="AC28" s="22">
        <v>0</v>
      </c>
      <c r="AD28" s="22" t="s">
        <v>22</v>
      </c>
      <c r="AE28" s="22">
        <v>0</v>
      </c>
      <c r="AF28" s="25"/>
      <c r="AG28" s="22">
        <v>0</v>
      </c>
      <c r="AH28" s="22" t="s">
        <v>295</v>
      </c>
      <c r="AI28" s="22">
        <v>0</v>
      </c>
      <c r="AJ28" s="22"/>
      <c r="AK28" s="22">
        <v>0</v>
      </c>
      <c r="AL28" s="22"/>
      <c r="AM28" s="22">
        <v>0</v>
      </c>
      <c r="AN28" s="24" t="s">
        <v>22</v>
      </c>
      <c r="AO28" s="22">
        <v>0</v>
      </c>
      <c r="AP28" s="22"/>
      <c r="AQ28" s="22">
        <v>0</v>
      </c>
      <c r="AR28" s="22"/>
      <c r="AS28" s="22">
        <v>0</v>
      </c>
      <c r="AT28" s="19"/>
      <c r="AU28" s="22">
        <v>0</v>
      </c>
      <c r="AV28" s="19"/>
      <c r="AW28" s="22">
        <v>0</v>
      </c>
      <c r="AX28" s="22"/>
      <c r="AY28" s="22">
        <v>0</v>
      </c>
      <c r="AZ28" s="22"/>
      <c r="BA28" s="22">
        <v>0</v>
      </c>
      <c r="BB28" s="22"/>
      <c r="BC28" s="22">
        <v>0</v>
      </c>
      <c r="BD28" s="22"/>
      <c r="BE28" s="22">
        <v>0</v>
      </c>
      <c r="BF28" s="22"/>
      <c r="BG28" s="22">
        <v>0</v>
      </c>
      <c r="BH28" s="22"/>
      <c r="BI28" s="22">
        <v>0</v>
      </c>
      <c r="BJ28" s="22"/>
      <c r="BK28" s="22">
        <v>0</v>
      </c>
      <c r="BL28" s="22"/>
      <c r="BM28" s="22">
        <v>0</v>
      </c>
      <c r="BN28" s="22"/>
      <c r="BO28" s="22">
        <v>5298</v>
      </c>
      <c r="BP28" s="24"/>
      <c r="BQ28" s="22">
        <v>0</v>
      </c>
      <c r="BR28" s="22"/>
      <c r="BS28" s="22">
        <v>215981</v>
      </c>
      <c r="BT28" s="22"/>
      <c r="BU28" s="22">
        <v>0</v>
      </c>
      <c r="BV28" s="30"/>
      <c r="BW28" s="22">
        <v>0</v>
      </c>
      <c r="BX28" s="24"/>
      <c r="BY28" s="22">
        <v>0</v>
      </c>
      <c r="BZ28" s="22"/>
      <c r="CA28" s="22">
        <v>0</v>
      </c>
      <c r="CB28" s="22"/>
      <c r="CC28" s="22">
        <v>0</v>
      </c>
      <c r="CD28" s="22"/>
      <c r="CE28" s="22">
        <v>0</v>
      </c>
      <c r="CF28" s="24"/>
      <c r="CG28" s="22">
        <v>0</v>
      </c>
      <c r="CH28" s="22"/>
      <c r="CI28" s="22">
        <v>0</v>
      </c>
      <c r="CJ28" s="22"/>
      <c r="CK28" s="22">
        <v>0</v>
      </c>
      <c r="CL28" s="22"/>
      <c r="CM28" s="22">
        <v>0</v>
      </c>
      <c r="CN28" s="24"/>
      <c r="CO28" s="22">
        <v>0</v>
      </c>
      <c r="CP28" s="22" t="s">
        <v>22</v>
      </c>
      <c r="CQ28" s="22">
        <v>0</v>
      </c>
      <c r="CR28" s="22"/>
      <c r="CS28" s="22">
        <v>0</v>
      </c>
      <c r="CT28" s="83" t="s">
        <v>22</v>
      </c>
      <c r="CU28" s="22">
        <v>0</v>
      </c>
      <c r="CV28" s="24"/>
      <c r="CW28" s="22">
        <v>0</v>
      </c>
      <c r="CX28" s="22"/>
      <c r="CY28" s="22">
        <v>0</v>
      </c>
      <c r="CZ28" s="24"/>
      <c r="DA28" s="22">
        <v>0</v>
      </c>
      <c r="DB28" s="24"/>
      <c r="DC28" s="22">
        <v>0</v>
      </c>
      <c r="DD28" s="24"/>
      <c r="DE28" s="22">
        <v>0</v>
      </c>
      <c r="DF28" s="24"/>
      <c r="DG28" s="22">
        <v>0</v>
      </c>
      <c r="DH28" s="24"/>
      <c r="DI28" s="22">
        <v>0</v>
      </c>
      <c r="DJ28" s="24" t="s">
        <v>22</v>
      </c>
      <c r="DK28" s="22">
        <v>0</v>
      </c>
      <c r="DL28" s="24"/>
      <c r="DM28" s="22">
        <v>0</v>
      </c>
      <c r="DN28" s="24"/>
      <c r="DO28" s="22">
        <v>0</v>
      </c>
      <c r="DP28" s="24"/>
      <c r="DQ28" s="30">
        <f t="shared" si="1"/>
        <v>360611</v>
      </c>
      <c r="DR28" s="24"/>
      <c r="DS28" s="22">
        <v>193811</v>
      </c>
    </row>
    <row r="29" spans="1:124" ht="15" customHeight="1">
      <c r="A29" s="12" t="s">
        <v>42</v>
      </c>
      <c r="B29" s="2" t="s">
        <v>22</v>
      </c>
      <c r="C29" s="22"/>
      <c r="D29" s="22"/>
      <c r="E29" s="22"/>
      <c r="F29" s="22"/>
      <c r="G29" s="22"/>
      <c r="H29" s="22"/>
      <c r="I29" s="22"/>
      <c r="J29" s="22"/>
      <c r="K29" s="22"/>
      <c r="L29" s="22"/>
      <c r="M29" s="22"/>
      <c r="N29" s="22"/>
      <c r="O29" s="22"/>
      <c r="P29" s="24"/>
      <c r="Q29" s="22"/>
      <c r="R29" s="24"/>
      <c r="S29" s="22"/>
      <c r="T29" s="24"/>
      <c r="U29" s="22"/>
      <c r="V29" s="22"/>
      <c r="W29" s="22"/>
      <c r="X29" s="22"/>
      <c r="Y29" s="22"/>
      <c r="Z29" s="22"/>
      <c r="AA29" s="22"/>
      <c r="AB29" s="22"/>
      <c r="AC29" s="22"/>
      <c r="AD29" s="22"/>
      <c r="AE29" s="22"/>
      <c r="AF29" s="25"/>
      <c r="AG29" s="22"/>
      <c r="AH29" s="22"/>
      <c r="AI29" s="22"/>
      <c r="AJ29" s="22"/>
      <c r="AK29" s="22"/>
      <c r="AL29" s="22"/>
      <c r="AM29" s="22"/>
      <c r="AN29" s="24"/>
      <c r="AO29" s="22"/>
      <c r="AP29" s="22"/>
      <c r="AQ29" s="22"/>
      <c r="AR29" s="22"/>
      <c r="AS29" s="22"/>
      <c r="AT29" s="19"/>
      <c r="AU29" s="22"/>
      <c r="AV29" s="19"/>
      <c r="AW29" s="22"/>
      <c r="AX29" s="22"/>
      <c r="AY29" s="22"/>
      <c r="AZ29" s="22"/>
      <c r="BA29" s="22"/>
      <c r="BB29" s="22"/>
      <c r="BC29" s="22"/>
      <c r="BD29" s="22"/>
      <c r="BE29" s="22"/>
      <c r="BF29" s="22"/>
      <c r="BG29" s="22"/>
      <c r="BH29" s="22"/>
      <c r="BI29" s="22"/>
      <c r="BJ29" s="22"/>
      <c r="BK29" s="22"/>
      <c r="BL29" s="22"/>
      <c r="BM29" s="22"/>
      <c r="BN29" s="22"/>
      <c r="BO29" s="22"/>
      <c r="BP29" s="24"/>
      <c r="BQ29" s="22"/>
      <c r="BR29" s="22"/>
      <c r="BS29" s="22"/>
      <c r="BT29" s="22"/>
      <c r="BU29" s="22"/>
      <c r="BV29" s="30"/>
      <c r="BW29" s="22"/>
      <c r="BX29" s="24"/>
      <c r="BY29" s="22"/>
      <c r="BZ29" s="22"/>
      <c r="CA29" s="22"/>
      <c r="CB29" s="22"/>
      <c r="CC29" s="22"/>
      <c r="CD29" s="22"/>
      <c r="CE29" s="22"/>
      <c r="CF29" s="24"/>
      <c r="CG29" s="22"/>
      <c r="CH29" s="22"/>
      <c r="CI29" s="22"/>
      <c r="CJ29" s="22"/>
      <c r="CK29" s="22"/>
      <c r="CL29" s="22"/>
      <c r="CM29" s="22"/>
      <c r="CN29" s="24"/>
      <c r="CO29" s="22"/>
      <c r="CP29" s="22"/>
      <c r="CQ29" s="22"/>
      <c r="CR29" s="22"/>
      <c r="CS29" s="22"/>
      <c r="CT29" s="83" t="s">
        <v>22</v>
      </c>
      <c r="CU29" s="22"/>
      <c r="CV29" s="24"/>
      <c r="CW29" s="22"/>
      <c r="CX29" s="22"/>
      <c r="CY29" s="22"/>
      <c r="CZ29" s="24"/>
      <c r="DA29" s="22"/>
      <c r="DB29" s="24"/>
      <c r="DC29" s="22"/>
      <c r="DD29" s="24"/>
      <c r="DE29" s="22"/>
      <c r="DF29" s="24"/>
      <c r="DG29" s="22"/>
      <c r="DH29" s="24"/>
      <c r="DI29" s="22"/>
      <c r="DJ29" s="24"/>
      <c r="DK29" s="22"/>
      <c r="DL29" s="24"/>
      <c r="DM29" s="22"/>
      <c r="DN29" s="24"/>
      <c r="DO29" s="22"/>
      <c r="DP29" s="24"/>
      <c r="DQ29" s="30" t="s">
        <v>22</v>
      </c>
      <c r="DR29" s="24"/>
      <c r="DS29" s="22"/>
    </row>
    <row r="30" spans="1:124" ht="15" customHeight="1">
      <c r="A30" s="18" t="s">
        <v>303</v>
      </c>
      <c r="B30" s="2" t="s">
        <v>22</v>
      </c>
      <c r="C30" s="22">
        <v>0</v>
      </c>
      <c r="D30" s="22"/>
      <c r="E30" s="22">
        <v>0</v>
      </c>
      <c r="F30" s="22"/>
      <c r="G30" s="22">
        <v>0</v>
      </c>
      <c r="H30" s="22"/>
      <c r="I30" s="22">
        <v>0</v>
      </c>
      <c r="J30" s="22"/>
      <c r="K30" s="22">
        <v>0</v>
      </c>
      <c r="L30" s="22"/>
      <c r="M30" s="22">
        <v>0</v>
      </c>
      <c r="N30" s="22"/>
      <c r="O30" s="22">
        <v>0</v>
      </c>
      <c r="P30" s="24"/>
      <c r="Q30" s="22">
        <v>0</v>
      </c>
      <c r="R30" s="24"/>
      <c r="S30" s="22">
        <v>0</v>
      </c>
      <c r="T30" s="24"/>
      <c r="U30" s="22">
        <v>0</v>
      </c>
      <c r="V30" s="22"/>
      <c r="W30" s="22">
        <v>0</v>
      </c>
      <c r="X30" s="22"/>
      <c r="Y30" s="22">
        <v>0</v>
      </c>
      <c r="Z30" s="22"/>
      <c r="AA30" s="22">
        <v>0</v>
      </c>
      <c r="AB30" s="22"/>
      <c r="AC30" s="22">
        <v>0</v>
      </c>
      <c r="AD30" s="22"/>
      <c r="AE30" s="22">
        <v>0</v>
      </c>
      <c r="AF30" s="25"/>
      <c r="AG30" s="22">
        <v>0</v>
      </c>
      <c r="AH30" s="22"/>
      <c r="AI30" s="22">
        <v>0</v>
      </c>
      <c r="AJ30" s="22"/>
      <c r="AK30" s="22">
        <v>0</v>
      </c>
      <c r="AL30" s="22"/>
      <c r="AM30" s="22">
        <v>0</v>
      </c>
      <c r="AN30" s="24"/>
      <c r="AO30" s="22">
        <v>0</v>
      </c>
      <c r="AP30" s="22"/>
      <c r="AQ30" s="22">
        <v>0</v>
      </c>
      <c r="AR30" s="22"/>
      <c r="AS30" s="22">
        <v>5202697</v>
      </c>
      <c r="AT30" s="19"/>
      <c r="AU30" s="22">
        <v>0</v>
      </c>
      <c r="AV30" s="19"/>
      <c r="AW30" s="22">
        <v>0</v>
      </c>
      <c r="AX30" s="22"/>
      <c r="AY30" s="22">
        <v>0</v>
      </c>
      <c r="AZ30" s="22"/>
      <c r="BA30" s="22">
        <v>0</v>
      </c>
      <c r="BB30" s="22"/>
      <c r="BC30" s="22">
        <v>0</v>
      </c>
      <c r="BD30" s="22"/>
      <c r="BE30" s="22">
        <v>0</v>
      </c>
      <c r="BF30" s="22"/>
      <c r="BG30" s="22">
        <v>0</v>
      </c>
      <c r="BH30" s="22"/>
      <c r="BI30" s="22">
        <v>0</v>
      </c>
      <c r="BJ30" s="22"/>
      <c r="BK30" s="22">
        <v>0</v>
      </c>
      <c r="BL30" s="22"/>
      <c r="BM30" s="22">
        <v>0</v>
      </c>
      <c r="BN30" s="22"/>
      <c r="BO30" s="22">
        <v>0</v>
      </c>
      <c r="BP30" s="24"/>
      <c r="BQ30" s="22">
        <v>0</v>
      </c>
      <c r="BR30" s="22"/>
      <c r="BS30" s="22">
        <v>880191</v>
      </c>
      <c r="BT30" s="22"/>
      <c r="BU30" s="22">
        <v>0</v>
      </c>
      <c r="BV30" s="30"/>
      <c r="BW30" s="22">
        <v>0</v>
      </c>
      <c r="BX30" s="24"/>
      <c r="BY30" s="22">
        <v>0</v>
      </c>
      <c r="BZ30" s="22"/>
      <c r="CA30" s="22">
        <v>0</v>
      </c>
      <c r="CB30" s="22"/>
      <c r="CC30" s="22">
        <v>0</v>
      </c>
      <c r="CD30" s="22"/>
      <c r="CE30" s="22">
        <v>0</v>
      </c>
      <c r="CF30" s="24"/>
      <c r="CG30" s="22">
        <v>0</v>
      </c>
      <c r="CH30" s="22"/>
      <c r="CI30" s="22">
        <v>0</v>
      </c>
      <c r="CJ30" s="22"/>
      <c r="CK30" s="22">
        <v>0</v>
      </c>
      <c r="CL30" s="22"/>
      <c r="CM30" s="22">
        <v>0</v>
      </c>
      <c r="CN30" s="24"/>
      <c r="CO30" s="22">
        <v>0</v>
      </c>
      <c r="CP30" s="22"/>
      <c r="CQ30" s="22">
        <v>0</v>
      </c>
      <c r="CR30" s="22"/>
      <c r="CS30" s="22">
        <v>0</v>
      </c>
      <c r="CT30" s="83" t="s">
        <v>22</v>
      </c>
      <c r="CU30" s="22">
        <v>0</v>
      </c>
      <c r="CV30" s="24"/>
      <c r="CW30" s="22">
        <v>0</v>
      </c>
      <c r="CX30" s="22"/>
      <c r="CY30" s="22">
        <v>0</v>
      </c>
      <c r="CZ30" s="24"/>
      <c r="DA30" s="22">
        <v>0</v>
      </c>
      <c r="DB30" s="24"/>
      <c r="DC30" s="22">
        <v>0</v>
      </c>
      <c r="DD30" s="24"/>
      <c r="DE30" s="22">
        <v>0</v>
      </c>
      <c r="DF30" s="24"/>
      <c r="DG30" s="22">
        <v>0</v>
      </c>
      <c r="DH30" s="24"/>
      <c r="DI30" s="22">
        <v>0</v>
      </c>
      <c r="DJ30" s="24"/>
      <c r="DK30" s="22">
        <v>0</v>
      </c>
      <c r="DL30" s="24"/>
      <c r="DM30" s="22">
        <v>0</v>
      </c>
      <c r="DN30" s="24"/>
      <c r="DO30" s="22">
        <v>0</v>
      </c>
      <c r="DP30" s="24"/>
      <c r="DQ30" s="30">
        <f t="shared" si="1"/>
        <v>6082888</v>
      </c>
      <c r="DR30" s="24"/>
      <c r="DS30" s="22">
        <v>5815260</v>
      </c>
    </row>
    <row r="31" spans="1:124" ht="15" customHeight="1">
      <c r="A31" s="12" t="s">
        <v>43</v>
      </c>
      <c r="B31" s="2" t="s">
        <v>22</v>
      </c>
      <c r="C31" s="22">
        <v>0</v>
      </c>
      <c r="D31" s="22"/>
      <c r="E31" s="22">
        <v>0</v>
      </c>
      <c r="F31" s="22"/>
      <c r="G31" s="22">
        <v>0</v>
      </c>
      <c r="H31" s="22"/>
      <c r="I31" s="22">
        <v>0</v>
      </c>
      <c r="J31" s="22"/>
      <c r="K31" s="22">
        <v>0</v>
      </c>
      <c r="L31" s="22"/>
      <c r="M31" s="22">
        <v>0</v>
      </c>
      <c r="N31" s="22"/>
      <c r="O31" s="22">
        <v>0</v>
      </c>
      <c r="P31" s="24"/>
      <c r="Q31" s="22">
        <v>2845</v>
      </c>
      <c r="R31" s="24"/>
      <c r="S31" s="22">
        <v>0</v>
      </c>
      <c r="T31" s="24"/>
      <c r="U31" s="22">
        <v>0</v>
      </c>
      <c r="V31" s="22"/>
      <c r="W31" s="22">
        <v>5700</v>
      </c>
      <c r="X31" s="22"/>
      <c r="Y31" s="22">
        <v>0</v>
      </c>
      <c r="Z31" s="22"/>
      <c r="AA31" s="22">
        <v>0</v>
      </c>
      <c r="AB31" s="22"/>
      <c r="AC31" s="22">
        <v>0</v>
      </c>
      <c r="AD31" s="22"/>
      <c r="AE31" s="22">
        <v>49538</v>
      </c>
      <c r="AF31" s="25"/>
      <c r="AG31" s="22">
        <v>0</v>
      </c>
      <c r="AH31" s="22"/>
      <c r="AI31" s="22">
        <v>0</v>
      </c>
      <c r="AJ31" s="22"/>
      <c r="AK31" s="22">
        <v>0</v>
      </c>
      <c r="AL31" s="22"/>
      <c r="AM31" s="22">
        <v>0</v>
      </c>
      <c r="AN31" s="24"/>
      <c r="AO31" s="22">
        <v>0</v>
      </c>
      <c r="AP31" s="22"/>
      <c r="AQ31" s="22">
        <v>0</v>
      </c>
      <c r="AR31" s="22"/>
      <c r="AS31" s="22">
        <v>1289541</v>
      </c>
      <c r="AT31" s="19"/>
      <c r="AU31" s="22">
        <v>0</v>
      </c>
      <c r="AV31" s="19"/>
      <c r="AW31" s="22">
        <v>0</v>
      </c>
      <c r="AX31" s="22"/>
      <c r="AY31" s="22">
        <v>0</v>
      </c>
      <c r="AZ31" s="22"/>
      <c r="BA31" s="22">
        <v>0</v>
      </c>
      <c r="BB31" s="22"/>
      <c r="BC31" s="22">
        <v>0</v>
      </c>
      <c r="BD31" s="22"/>
      <c r="BE31" s="22">
        <v>0</v>
      </c>
      <c r="BF31" s="22"/>
      <c r="BG31" s="22">
        <v>0</v>
      </c>
      <c r="BH31" s="22"/>
      <c r="BI31" s="22">
        <v>0</v>
      </c>
      <c r="BJ31" s="22"/>
      <c r="BK31" s="22">
        <v>0</v>
      </c>
      <c r="BL31" s="22"/>
      <c r="BM31" s="22">
        <v>0</v>
      </c>
      <c r="BN31" s="22"/>
      <c r="BO31" s="22">
        <v>0</v>
      </c>
      <c r="BP31" s="24"/>
      <c r="BQ31" s="22">
        <v>0</v>
      </c>
      <c r="BR31" s="22"/>
      <c r="BS31" s="22">
        <v>22758</v>
      </c>
      <c r="BT31" s="22"/>
      <c r="BU31" s="22">
        <v>0</v>
      </c>
      <c r="BV31" s="30"/>
      <c r="BW31" s="22">
        <v>0</v>
      </c>
      <c r="BX31" s="24"/>
      <c r="BY31" s="22">
        <v>0</v>
      </c>
      <c r="BZ31" s="22"/>
      <c r="CA31" s="22">
        <v>0</v>
      </c>
      <c r="CB31" s="22"/>
      <c r="CC31" s="22">
        <v>0</v>
      </c>
      <c r="CD31" s="22"/>
      <c r="CE31" s="22">
        <v>0</v>
      </c>
      <c r="CF31" s="24"/>
      <c r="CG31" s="22">
        <v>0</v>
      </c>
      <c r="CH31" s="22"/>
      <c r="CI31" s="22">
        <v>0</v>
      </c>
      <c r="CJ31" s="22"/>
      <c r="CK31" s="22">
        <v>0</v>
      </c>
      <c r="CL31" s="22"/>
      <c r="CM31" s="22">
        <v>0</v>
      </c>
      <c r="CN31" s="24"/>
      <c r="CO31" s="22">
        <v>0</v>
      </c>
      <c r="CP31" s="22"/>
      <c r="CQ31" s="22">
        <v>0</v>
      </c>
      <c r="CR31" s="22"/>
      <c r="CS31" s="22">
        <v>0</v>
      </c>
      <c r="CT31" s="83" t="s">
        <v>22</v>
      </c>
      <c r="CU31" s="22">
        <v>0</v>
      </c>
      <c r="CV31" s="24"/>
      <c r="CW31" s="22">
        <v>0</v>
      </c>
      <c r="CX31" s="22"/>
      <c r="CY31" s="22">
        <v>0</v>
      </c>
      <c r="CZ31" s="24"/>
      <c r="DA31" s="22">
        <v>0</v>
      </c>
      <c r="DB31" s="24"/>
      <c r="DC31" s="22">
        <v>0</v>
      </c>
      <c r="DD31" s="24"/>
      <c r="DE31" s="22">
        <v>0</v>
      </c>
      <c r="DF31" s="24"/>
      <c r="DG31" s="22">
        <v>0</v>
      </c>
      <c r="DH31" s="24"/>
      <c r="DI31" s="22">
        <v>0</v>
      </c>
      <c r="DJ31" s="24"/>
      <c r="DK31" s="22">
        <v>0</v>
      </c>
      <c r="DL31" s="24"/>
      <c r="DM31" s="22">
        <v>0</v>
      </c>
      <c r="DN31" s="24"/>
      <c r="DO31" s="22">
        <v>0</v>
      </c>
      <c r="DP31" s="24"/>
      <c r="DQ31" s="30">
        <f t="shared" si="1"/>
        <v>1370382</v>
      </c>
      <c r="DR31" s="24"/>
      <c r="DS31" s="22">
        <v>1168186</v>
      </c>
    </row>
    <row r="32" spans="1:124" ht="15" customHeight="1">
      <c r="A32" s="12" t="s">
        <v>304</v>
      </c>
      <c r="B32" s="2" t="s">
        <v>22</v>
      </c>
      <c r="C32" s="22">
        <v>0</v>
      </c>
      <c r="D32" s="22"/>
      <c r="E32" s="22">
        <v>0</v>
      </c>
      <c r="F32" s="22"/>
      <c r="G32" s="22">
        <v>0</v>
      </c>
      <c r="H32" s="22"/>
      <c r="I32" s="22">
        <v>0</v>
      </c>
      <c r="J32" s="22"/>
      <c r="K32" s="22">
        <v>0</v>
      </c>
      <c r="L32" s="22"/>
      <c r="M32" s="22">
        <v>0</v>
      </c>
      <c r="N32" s="22"/>
      <c r="O32" s="22">
        <v>0</v>
      </c>
      <c r="P32" s="24"/>
      <c r="Q32" s="22">
        <v>1939</v>
      </c>
      <c r="R32" s="24"/>
      <c r="S32" s="22">
        <v>0</v>
      </c>
      <c r="T32" s="24"/>
      <c r="U32" s="22">
        <v>0</v>
      </c>
      <c r="V32" s="22"/>
      <c r="W32" s="22">
        <v>0</v>
      </c>
      <c r="X32" s="22"/>
      <c r="Y32" s="22">
        <v>0</v>
      </c>
      <c r="Z32" s="22"/>
      <c r="AA32" s="22">
        <v>0</v>
      </c>
      <c r="AB32" s="22"/>
      <c r="AC32" s="22">
        <v>0</v>
      </c>
      <c r="AD32" s="22"/>
      <c r="AE32" s="22">
        <v>0</v>
      </c>
      <c r="AF32" s="25"/>
      <c r="AG32" s="22">
        <v>0</v>
      </c>
      <c r="AH32" s="22"/>
      <c r="AI32" s="22">
        <v>0</v>
      </c>
      <c r="AJ32" s="22"/>
      <c r="AK32" s="22">
        <v>0</v>
      </c>
      <c r="AL32" s="22"/>
      <c r="AM32" s="22">
        <v>0</v>
      </c>
      <c r="AN32" s="24"/>
      <c r="AO32" s="22">
        <v>0</v>
      </c>
      <c r="AP32" s="22"/>
      <c r="AQ32" s="22">
        <v>0</v>
      </c>
      <c r="AR32" s="22"/>
      <c r="AS32" s="22">
        <v>0</v>
      </c>
      <c r="AT32" s="19"/>
      <c r="AU32" s="22">
        <v>0</v>
      </c>
      <c r="AV32" s="19"/>
      <c r="AW32" s="22">
        <v>0</v>
      </c>
      <c r="AX32" s="22"/>
      <c r="AY32" s="22">
        <v>137729</v>
      </c>
      <c r="AZ32" s="22"/>
      <c r="BA32" s="22">
        <v>0</v>
      </c>
      <c r="BB32" s="22"/>
      <c r="BC32" s="22">
        <v>0</v>
      </c>
      <c r="BD32" s="22"/>
      <c r="BE32" s="22">
        <v>0</v>
      </c>
      <c r="BF32" s="22"/>
      <c r="BG32" s="22">
        <v>0</v>
      </c>
      <c r="BH32" s="22"/>
      <c r="BI32" s="22">
        <v>0</v>
      </c>
      <c r="BJ32" s="22"/>
      <c r="BK32" s="22">
        <v>0</v>
      </c>
      <c r="BL32" s="22"/>
      <c r="BM32" s="22">
        <v>0</v>
      </c>
      <c r="BN32" s="22"/>
      <c r="BO32" s="22">
        <v>0</v>
      </c>
      <c r="BP32" s="24"/>
      <c r="BQ32" s="22">
        <v>0</v>
      </c>
      <c r="BR32" s="22"/>
      <c r="BS32" s="22">
        <v>78982</v>
      </c>
      <c r="BT32" s="22"/>
      <c r="BU32" s="22">
        <v>0</v>
      </c>
      <c r="BV32" s="30"/>
      <c r="BW32" s="22">
        <v>0</v>
      </c>
      <c r="BX32" s="24"/>
      <c r="BY32" s="22">
        <v>0</v>
      </c>
      <c r="BZ32" s="22"/>
      <c r="CA32" s="22">
        <v>0</v>
      </c>
      <c r="CB32" s="22"/>
      <c r="CC32" s="22">
        <v>0</v>
      </c>
      <c r="CD32" s="22"/>
      <c r="CE32" s="22">
        <v>19062</v>
      </c>
      <c r="CF32" s="24"/>
      <c r="CG32" s="22">
        <v>0</v>
      </c>
      <c r="CH32" s="22"/>
      <c r="CI32" s="22">
        <v>0</v>
      </c>
      <c r="CJ32" s="22"/>
      <c r="CK32" s="22">
        <v>0</v>
      </c>
      <c r="CL32" s="22"/>
      <c r="CM32" s="22">
        <v>0</v>
      </c>
      <c r="CN32" s="24"/>
      <c r="CO32" s="22">
        <v>0</v>
      </c>
      <c r="CP32" s="22"/>
      <c r="CQ32" s="22">
        <v>0</v>
      </c>
      <c r="CR32" s="22"/>
      <c r="CS32" s="22">
        <v>0</v>
      </c>
      <c r="CT32" s="83" t="s">
        <v>22</v>
      </c>
      <c r="CU32" s="22">
        <v>0</v>
      </c>
      <c r="CV32" s="24"/>
      <c r="CW32" s="22">
        <v>3368</v>
      </c>
      <c r="CX32" s="22"/>
      <c r="CY32" s="22">
        <v>0</v>
      </c>
      <c r="CZ32" s="24"/>
      <c r="DA32" s="22">
        <v>0</v>
      </c>
      <c r="DB32" s="24"/>
      <c r="DC32" s="22">
        <v>0</v>
      </c>
      <c r="DD32" s="24"/>
      <c r="DE32" s="22">
        <v>0</v>
      </c>
      <c r="DF32" s="24"/>
      <c r="DG32" s="22">
        <v>0</v>
      </c>
      <c r="DH32" s="24"/>
      <c r="DI32" s="22">
        <v>0</v>
      </c>
      <c r="DJ32" s="24"/>
      <c r="DK32" s="22">
        <v>0</v>
      </c>
      <c r="DL32" s="24"/>
      <c r="DM32" s="22">
        <v>0</v>
      </c>
      <c r="DN32" s="24"/>
      <c r="DO32" s="22">
        <v>0</v>
      </c>
      <c r="DP32" s="24"/>
      <c r="DQ32" s="30">
        <f t="shared" si="1"/>
        <v>241080</v>
      </c>
      <c r="DR32" s="24"/>
      <c r="DS32" s="22">
        <v>295509</v>
      </c>
    </row>
    <row r="33" spans="1:143" ht="15" customHeight="1">
      <c r="A33" s="12" t="s">
        <v>103</v>
      </c>
      <c r="B33" s="2" t="s">
        <v>22</v>
      </c>
      <c r="C33" s="22">
        <v>0</v>
      </c>
      <c r="D33" s="22"/>
      <c r="E33" s="22">
        <v>0</v>
      </c>
      <c r="F33" s="22"/>
      <c r="G33" s="22">
        <v>0</v>
      </c>
      <c r="H33" s="22"/>
      <c r="I33" s="22">
        <v>0</v>
      </c>
      <c r="J33" s="22"/>
      <c r="K33" s="22">
        <v>0</v>
      </c>
      <c r="L33" s="22"/>
      <c r="M33" s="22">
        <v>0</v>
      </c>
      <c r="N33" s="22"/>
      <c r="O33" s="22">
        <v>0</v>
      </c>
      <c r="P33" s="24"/>
      <c r="Q33" s="22">
        <v>840</v>
      </c>
      <c r="R33" s="24"/>
      <c r="S33" s="22">
        <v>0</v>
      </c>
      <c r="T33" s="24"/>
      <c r="U33" s="22">
        <v>0</v>
      </c>
      <c r="V33" s="22"/>
      <c r="W33" s="22">
        <v>0</v>
      </c>
      <c r="X33" s="22"/>
      <c r="Y33" s="22">
        <v>0</v>
      </c>
      <c r="Z33" s="22"/>
      <c r="AA33" s="22">
        <v>0</v>
      </c>
      <c r="AB33" s="22"/>
      <c r="AC33" s="22">
        <v>0</v>
      </c>
      <c r="AD33" s="22"/>
      <c r="AE33" s="22">
        <v>0</v>
      </c>
      <c r="AF33" s="25"/>
      <c r="AG33" s="22">
        <v>0</v>
      </c>
      <c r="AH33" s="22"/>
      <c r="AI33" s="22">
        <v>0</v>
      </c>
      <c r="AJ33" s="22"/>
      <c r="AK33" s="22">
        <v>0</v>
      </c>
      <c r="AL33" s="22"/>
      <c r="AM33" s="22">
        <v>0</v>
      </c>
      <c r="AN33" s="24"/>
      <c r="AO33" s="22">
        <v>0</v>
      </c>
      <c r="AP33" s="22"/>
      <c r="AQ33" s="22">
        <v>0</v>
      </c>
      <c r="AR33" s="22"/>
      <c r="AS33" s="22">
        <v>0</v>
      </c>
      <c r="AT33" s="19"/>
      <c r="AU33" s="22">
        <v>0</v>
      </c>
      <c r="AV33" s="19"/>
      <c r="AW33" s="22">
        <v>2659</v>
      </c>
      <c r="AX33" s="22"/>
      <c r="AY33" s="22">
        <v>0</v>
      </c>
      <c r="AZ33" s="22"/>
      <c r="BA33" s="22">
        <v>0</v>
      </c>
      <c r="BB33" s="22"/>
      <c r="BC33" s="22">
        <v>0</v>
      </c>
      <c r="BD33" s="22"/>
      <c r="BE33" s="22">
        <v>0</v>
      </c>
      <c r="BF33" s="22"/>
      <c r="BG33" s="22">
        <v>0</v>
      </c>
      <c r="BH33" s="22"/>
      <c r="BI33" s="22">
        <v>0</v>
      </c>
      <c r="BJ33" s="22"/>
      <c r="BK33" s="22">
        <v>0</v>
      </c>
      <c r="BL33" s="22"/>
      <c r="BM33" s="22">
        <v>0</v>
      </c>
      <c r="BN33" s="22"/>
      <c r="BO33" s="22">
        <v>0</v>
      </c>
      <c r="BP33" s="24"/>
      <c r="BQ33" s="22">
        <v>0</v>
      </c>
      <c r="BR33" s="22"/>
      <c r="BS33" s="22">
        <v>0</v>
      </c>
      <c r="BT33" s="22"/>
      <c r="BU33" s="22">
        <v>0</v>
      </c>
      <c r="BV33" s="30"/>
      <c r="BW33" s="22">
        <v>0</v>
      </c>
      <c r="BX33" s="24"/>
      <c r="BY33" s="22">
        <v>0</v>
      </c>
      <c r="BZ33" s="22"/>
      <c r="CA33" s="22">
        <v>0</v>
      </c>
      <c r="CB33" s="22"/>
      <c r="CC33" s="22">
        <v>0</v>
      </c>
      <c r="CD33" s="22"/>
      <c r="CE33" s="22">
        <v>0</v>
      </c>
      <c r="CF33" s="24"/>
      <c r="CG33" s="22">
        <v>0</v>
      </c>
      <c r="CH33" s="22"/>
      <c r="CI33" s="22">
        <v>0</v>
      </c>
      <c r="CJ33" s="22"/>
      <c r="CK33" s="22">
        <v>0</v>
      </c>
      <c r="CL33" s="22"/>
      <c r="CM33" s="22">
        <v>0</v>
      </c>
      <c r="CN33" s="24"/>
      <c r="CO33" s="22">
        <v>0</v>
      </c>
      <c r="CP33" s="22"/>
      <c r="CQ33" s="22">
        <v>0</v>
      </c>
      <c r="CR33" s="22"/>
      <c r="CS33" s="22">
        <v>0</v>
      </c>
      <c r="CT33" s="83" t="s">
        <v>22</v>
      </c>
      <c r="CU33" s="22">
        <v>0</v>
      </c>
      <c r="CV33" s="24"/>
      <c r="CW33" s="22">
        <v>0</v>
      </c>
      <c r="CX33" s="22"/>
      <c r="CY33" s="22">
        <v>0</v>
      </c>
      <c r="CZ33" s="24"/>
      <c r="DA33" s="22">
        <v>0</v>
      </c>
      <c r="DB33" s="24"/>
      <c r="DC33" s="22">
        <v>0</v>
      </c>
      <c r="DD33" s="24"/>
      <c r="DE33" s="22">
        <v>0</v>
      </c>
      <c r="DF33" s="24"/>
      <c r="DG33" s="22">
        <v>0</v>
      </c>
      <c r="DH33" s="24"/>
      <c r="DI33" s="22">
        <v>0</v>
      </c>
      <c r="DJ33" s="24"/>
      <c r="DK33" s="22">
        <v>0</v>
      </c>
      <c r="DL33" s="24"/>
      <c r="DM33" s="22">
        <v>0</v>
      </c>
      <c r="DN33" s="24"/>
      <c r="DO33" s="22">
        <v>0</v>
      </c>
      <c r="DP33" s="24"/>
      <c r="DQ33" s="30">
        <f t="shared" si="1"/>
        <v>3499</v>
      </c>
      <c r="DR33" s="24"/>
      <c r="DS33" s="22">
        <v>1862</v>
      </c>
    </row>
    <row r="34" spans="1:143" ht="15" customHeight="1">
      <c r="A34" s="12" t="s">
        <v>45</v>
      </c>
      <c r="B34" s="2" t="s">
        <v>22</v>
      </c>
      <c r="C34" s="22">
        <v>0</v>
      </c>
      <c r="D34" s="22"/>
      <c r="E34" s="22">
        <v>0</v>
      </c>
      <c r="F34" s="22"/>
      <c r="G34" s="22">
        <v>0</v>
      </c>
      <c r="H34" s="22"/>
      <c r="I34" s="22">
        <v>0</v>
      </c>
      <c r="J34" s="22"/>
      <c r="K34" s="22">
        <v>0</v>
      </c>
      <c r="L34" s="22"/>
      <c r="M34" s="22">
        <v>0</v>
      </c>
      <c r="N34" s="22"/>
      <c r="O34" s="22">
        <v>0</v>
      </c>
      <c r="P34" s="24"/>
      <c r="Q34" s="22">
        <v>0</v>
      </c>
      <c r="R34" s="24"/>
      <c r="S34" s="22">
        <v>0</v>
      </c>
      <c r="T34" s="24"/>
      <c r="U34" s="22">
        <v>0</v>
      </c>
      <c r="V34" s="22"/>
      <c r="W34" s="22">
        <v>0</v>
      </c>
      <c r="X34" s="22"/>
      <c r="Y34" s="22">
        <v>0</v>
      </c>
      <c r="Z34" s="22" t="s">
        <v>295</v>
      </c>
      <c r="AA34" s="22">
        <v>0</v>
      </c>
      <c r="AB34" s="22" t="s">
        <v>22</v>
      </c>
      <c r="AC34" s="22">
        <v>0</v>
      </c>
      <c r="AD34" s="22" t="s">
        <v>22</v>
      </c>
      <c r="AE34" s="22">
        <v>0</v>
      </c>
      <c r="AF34" s="25"/>
      <c r="AG34" s="22">
        <v>0</v>
      </c>
      <c r="AH34" s="22" t="s">
        <v>295</v>
      </c>
      <c r="AI34" s="22">
        <v>0</v>
      </c>
      <c r="AJ34" s="22"/>
      <c r="AK34" s="22">
        <v>0</v>
      </c>
      <c r="AL34" s="22"/>
      <c r="AM34" s="22">
        <v>0</v>
      </c>
      <c r="AN34" s="24" t="s">
        <v>22</v>
      </c>
      <c r="AO34" s="22">
        <v>0</v>
      </c>
      <c r="AP34" s="22"/>
      <c r="AQ34" s="22">
        <v>0</v>
      </c>
      <c r="AR34" s="22"/>
      <c r="AS34" s="22">
        <v>0</v>
      </c>
      <c r="AT34" s="19"/>
      <c r="AU34" s="22">
        <v>0</v>
      </c>
      <c r="AV34" s="19"/>
      <c r="AW34" s="22">
        <v>0</v>
      </c>
      <c r="AX34" s="22"/>
      <c r="AY34" s="22">
        <v>0</v>
      </c>
      <c r="AZ34" s="22"/>
      <c r="BA34" s="22">
        <v>0</v>
      </c>
      <c r="BB34" s="22"/>
      <c r="BC34" s="22">
        <v>0</v>
      </c>
      <c r="BD34" s="22"/>
      <c r="BE34" s="22">
        <v>0</v>
      </c>
      <c r="BF34" s="22"/>
      <c r="BG34" s="22">
        <v>0</v>
      </c>
      <c r="BH34" s="22"/>
      <c r="BI34" s="22">
        <v>0</v>
      </c>
      <c r="BJ34" s="22"/>
      <c r="BK34" s="22">
        <v>0</v>
      </c>
      <c r="BL34" s="22"/>
      <c r="BM34" s="22">
        <v>0</v>
      </c>
      <c r="BN34" s="22"/>
      <c r="BO34" s="22">
        <v>0</v>
      </c>
      <c r="BP34" s="24"/>
      <c r="BQ34" s="22">
        <v>0</v>
      </c>
      <c r="BR34" s="22"/>
      <c r="BS34" s="22">
        <v>66878</v>
      </c>
      <c r="BT34" s="22"/>
      <c r="BU34" s="22">
        <v>0</v>
      </c>
      <c r="BV34" s="30"/>
      <c r="BW34" s="22">
        <v>0</v>
      </c>
      <c r="BX34" s="24"/>
      <c r="BY34" s="22">
        <v>0</v>
      </c>
      <c r="BZ34" s="22"/>
      <c r="CA34" s="22">
        <v>0</v>
      </c>
      <c r="CB34" s="22"/>
      <c r="CC34" s="22">
        <v>0</v>
      </c>
      <c r="CD34" s="22"/>
      <c r="CE34" s="22">
        <v>0</v>
      </c>
      <c r="CF34" s="24"/>
      <c r="CG34" s="22">
        <v>0</v>
      </c>
      <c r="CH34" s="22"/>
      <c r="CI34" s="22">
        <v>40000</v>
      </c>
      <c r="CJ34" s="22"/>
      <c r="CK34" s="22">
        <v>0</v>
      </c>
      <c r="CL34" s="22"/>
      <c r="CM34" s="22">
        <v>0</v>
      </c>
      <c r="CN34" s="24"/>
      <c r="CO34" s="22">
        <v>0</v>
      </c>
      <c r="CP34" s="22" t="s">
        <v>22</v>
      </c>
      <c r="CQ34" s="22">
        <v>0</v>
      </c>
      <c r="CR34" s="22"/>
      <c r="CS34" s="22">
        <v>0</v>
      </c>
      <c r="CT34" s="83" t="s">
        <v>22</v>
      </c>
      <c r="CU34" s="22">
        <v>0</v>
      </c>
      <c r="CV34" s="24"/>
      <c r="CW34" s="22">
        <v>0</v>
      </c>
      <c r="CX34" s="22"/>
      <c r="CY34" s="22">
        <v>0</v>
      </c>
      <c r="CZ34" s="24"/>
      <c r="DA34" s="22">
        <v>0</v>
      </c>
      <c r="DB34" s="24"/>
      <c r="DC34" s="22">
        <v>0</v>
      </c>
      <c r="DD34" s="24"/>
      <c r="DE34" s="22">
        <v>0</v>
      </c>
      <c r="DF34" s="24"/>
      <c r="DG34" s="22">
        <v>0</v>
      </c>
      <c r="DH34" s="24"/>
      <c r="DI34" s="22">
        <v>0</v>
      </c>
      <c r="DJ34" s="24" t="s">
        <v>22</v>
      </c>
      <c r="DK34" s="22">
        <v>0</v>
      </c>
      <c r="DL34" s="24"/>
      <c r="DM34" s="22">
        <v>0</v>
      </c>
      <c r="DN34" s="24"/>
      <c r="DO34" s="22">
        <v>0</v>
      </c>
      <c r="DP34" s="24"/>
      <c r="DQ34" s="30">
        <f t="shared" si="1"/>
        <v>106878</v>
      </c>
      <c r="DR34" s="24"/>
      <c r="DS34" s="22">
        <v>69748</v>
      </c>
    </row>
    <row r="35" spans="1:143" ht="15" customHeight="1">
      <c r="A35" s="12" t="s">
        <v>842</v>
      </c>
      <c r="B35" s="2" t="s">
        <v>22</v>
      </c>
      <c r="C35" s="22">
        <v>0</v>
      </c>
      <c r="D35" s="22"/>
      <c r="E35" s="22">
        <v>0</v>
      </c>
      <c r="F35" s="22"/>
      <c r="G35" s="22">
        <v>0</v>
      </c>
      <c r="H35" s="22"/>
      <c r="I35" s="22">
        <v>0</v>
      </c>
      <c r="J35" s="22"/>
      <c r="K35" s="22">
        <v>0</v>
      </c>
      <c r="L35" s="22"/>
      <c r="M35" s="22">
        <v>0</v>
      </c>
      <c r="N35" s="22"/>
      <c r="O35" s="22">
        <v>0</v>
      </c>
      <c r="P35" s="24"/>
      <c r="Q35" s="22">
        <v>0</v>
      </c>
      <c r="R35" s="24"/>
      <c r="S35" s="22">
        <v>0</v>
      </c>
      <c r="T35" s="24"/>
      <c r="U35" s="22">
        <v>0</v>
      </c>
      <c r="V35" s="22"/>
      <c r="W35" s="22">
        <v>0</v>
      </c>
      <c r="X35" s="22"/>
      <c r="Y35" s="22">
        <v>0</v>
      </c>
      <c r="Z35" s="22" t="s">
        <v>295</v>
      </c>
      <c r="AA35" s="22">
        <v>0</v>
      </c>
      <c r="AB35" s="22" t="s">
        <v>22</v>
      </c>
      <c r="AC35" s="22">
        <v>632000</v>
      </c>
      <c r="AD35" s="22" t="s">
        <v>22</v>
      </c>
      <c r="AE35" s="22">
        <v>0</v>
      </c>
      <c r="AF35" s="25"/>
      <c r="AG35" s="22">
        <v>0</v>
      </c>
      <c r="AH35" s="22" t="s">
        <v>295</v>
      </c>
      <c r="AI35" s="22">
        <v>0</v>
      </c>
      <c r="AJ35" s="22"/>
      <c r="AK35" s="22">
        <v>0</v>
      </c>
      <c r="AL35" s="22"/>
      <c r="AM35" s="22">
        <v>0</v>
      </c>
      <c r="AN35" s="24" t="s">
        <v>22</v>
      </c>
      <c r="AO35" s="22">
        <v>0</v>
      </c>
      <c r="AP35" s="22"/>
      <c r="AQ35" s="22">
        <v>0</v>
      </c>
      <c r="AR35" s="22"/>
      <c r="AS35" s="22">
        <v>0</v>
      </c>
      <c r="AT35" s="23"/>
      <c r="AU35" s="22">
        <v>0</v>
      </c>
      <c r="AV35" s="23"/>
      <c r="AW35" s="22">
        <v>0</v>
      </c>
      <c r="AX35" s="22"/>
      <c r="AY35" s="22">
        <v>0</v>
      </c>
      <c r="AZ35" s="22"/>
      <c r="BA35" s="22">
        <v>0</v>
      </c>
      <c r="BB35" s="22"/>
      <c r="BC35" s="22">
        <v>0</v>
      </c>
      <c r="BD35" s="22"/>
      <c r="BE35" s="22">
        <v>0</v>
      </c>
      <c r="BF35" s="22"/>
      <c r="BG35" s="22">
        <v>0</v>
      </c>
      <c r="BH35" s="22"/>
      <c r="BI35" s="22">
        <v>0</v>
      </c>
      <c r="BJ35" s="22"/>
      <c r="BK35" s="22">
        <v>0</v>
      </c>
      <c r="BL35" s="22"/>
      <c r="BM35" s="22">
        <v>3389728</v>
      </c>
      <c r="BN35" s="22"/>
      <c r="BO35" s="22">
        <v>0</v>
      </c>
      <c r="BP35" s="22"/>
      <c r="BQ35" s="22">
        <v>0</v>
      </c>
      <c r="BR35" s="22"/>
      <c r="BS35" s="22">
        <v>0</v>
      </c>
      <c r="BT35" s="22"/>
      <c r="BU35" s="22">
        <v>0</v>
      </c>
      <c r="BV35" s="23"/>
      <c r="BW35" s="22">
        <v>397265</v>
      </c>
      <c r="BX35" s="24"/>
      <c r="BY35" s="22">
        <v>0</v>
      </c>
      <c r="BZ35" s="22"/>
      <c r="CA35" s="22">
        <v>0</v>
      </c>
      <c r="CB35" s="22"/>
      <c r="CC35" s="22">
        <v>0</v>
      </c>
      <c r="CD35" s="22"/>
      <c r="CE35" s="22">
        <v>0</v>
      </c>
      <c r="CF35" s="24"/>
      <c r="CG35" s="22">
        <v>0</v>
      </c>
      <c r="CH35" s="22"/>
      <c r="CI35" s="22">
        <v>0</v>
      </c>
      <c r="CJ35" s="22"/>
      <c r="CK35" s="22">
        <v>0</v>
      </c>
      <c r="CL35" s="22"/>
      <c r="CM35" s="22">
        <v>0</v>
      </c>
      <c r="CN35" s="24"/>
      <c r="CO35" s="22">
        <v>0</v>
      </c>
      <c r="CP35" s="22" t="s">
        <v>22</v>
      </c>
      <c r="CQ35" s="22">
        <v>0</v>
      </c>
      <c r="CR35" s="22"/>
      <c r="CS35" s="22">
        <v>0</v>
      </c>
      <c r="CT35" s="83" t="s">
        <v>22</v>
      </c>
      <c r="CU35" s="22">
        <v>0</v>
      </c>
      <c r="CV35" s="24"/>
      <c r="CW35" s="22">
        <v>0</v>
      </c>
      <c r="CX35" s="22"/>
      <c r="CY35" s="22">
        <v>0</v>
      </c>
      <c r="CZ35" s="24"/>
      <c r="DA35" s="22">
        <v>0</v>
      </c>
      <c r="DB35" s="24"/>
      <c r="DC35" s="22">
        <v>0</v>
      </c>
      <c r="DD35" s="24"/>
      <c r="DE35" s="22">
        <v>0</v>
      </c>
      <c r="DF35" s="24"/>
      <c r="DG35" s="22">
        <v>0</v>
      </c>
      <c r="DH35" s="24"/>
      <c r="DI35" s="22">
        <v>0</v>
      </c>
      <c r="DJ35" s="24" t="s">
        <v>22</v>
      </c>
      <c r="DK35" s="22">
        <v>0</v>
      </c>
      <c r="DL35" s="24"/>
      <c r="DM35" s="22">
        <v>0</v>
      </c>
      <c r="DN35" s="24"/>
      <c r="DO35" s="22">
        <v>0</v>
      </c>
      <c r="DP35" s="24"/>
      <c r="DQ35" s="30">
        <f t="shared" si="1"/>
        <v>4418993</v>
      </c>
      <c r="DR35" s="24"/>
      <c r="DS35" s="22">
        <v>3663105</v>
      </c>
    </row>
    <row r="36" spans="1:143" ht="15.75" customHeight="1">
      <c r="A36" s="11" t="s">
        <v>305</v>
      </c>
      <c r="B36" s="2" t="s">
        <v>22</v>
      </c>
      <c r="C36" s="247">
        <f>ROUND(SUM(C26:C35),1)</f>
        <v>2</v>
      </c>
      <c r="D36" s="25"/>
      <c r="E36" s="247">
        <f>ROUND(SUM(E26:E35),1)</f>
        <v>0</v>
      </c>
      <c r="F36" s="25"/>
      <c r="G36" s="247">
        <f>ROUND(SUM(G26:G35),1)</f>
        <v>0</v>
      </c>
      <c r="H36" s="25"/>
      <c r="I36" s="247">
        <f>ROUND(SUM(I26:I35),1)</f>
        <v>495</v>
      </c>
      <c r="J36" s="25"/>
      <c r="K36" s="247">
        <f>ROUND(SUM(K26:K35),1)</f>
        <v>0</v>
      </c>
      <c r="L36" s="25"/>
      <c r="M36" s="247">
        <f>ROUND(SUM(M26:M35),1)</f>
        <v>0</v>
      </c>
      <c r="N36" s="25"/>
      <c r="O36" s="247">
        <f>ROUND(SUM(O26:O35),1)</f>
        <v>0</v>
      </c>
      <c r="P36" s="62"/>
      <c r="Q36" s="247">
        <f>ROUND(SUM(Q26:Q35),1)</f>
        <v>5624</v>
      </c>
      <c r="R36" s="62"/>
      <c r="S36" s="247">
        <f>ROUND(SUM(S26:S35),1)</f>
        <v>0</v>
      </c>
      <c r="T36" s="62"/>
      <c r="U36" s="247">
        <f>ROUND(SUM(U26:U35),1)</f>
        <v>0</v>
      </c>
      <c r="V36" s="60"/>
      <c r="W36" s="247">
        <f>ROUND(SUM(W26:W35),1)</f>
        <v>175534</v>
      </c>
      <c r="X36" s="25"/>
      <c r="Y36" s="247">
        <f>ROUND(SUM(Y26:Y35),1)</f>
        <v>0</v>
      </c>
      <c r="Z36" s="25"/>
      <c r="AA36" s="247">
        <f>ROUND(SUM(AA26:AA35),1)</f>
        <v>110298</v>
      </c>
      <c r="AB36" s="25" t="s">
        <v>22</v>
      </c>
      <c r="AC36" s="247">
        <f>ROUND(SUM(AC26:AC35),1)</f>
        <v>632000</v>
      </c>
      <c r="AD36" s="25" t="s">
        <v>22</v>
      </c>
      <c r="AE36" s="247">
        <f>ROUND(SUM(AE26:AE35),1)</f>
        <v>49598</v>
      </c>
      <c r="AF36" s="25"/>
      <c r="AG36" s="247">
        <f>ROUND(SUM(AG26:AG35),1)</f>
        <v>0</v>
      </c>
      <c r="AH36" s="25"/>
      <c r="AI36" s="247">
        <f>ROUND(SUM(AI26:AI35),1)</f>
        <v>0</v>
      </c>
      <c r="AJ36" s="25"/>
      <c r="AK36" s="247">
        <f>ROUND(SUM(AK26:AK35),1)</f>
        <v>0</v>
      </c>
      <c r="AL36" s="25"/>
      <c r="AM36" s="247">
        <f>ROUND(SUM(AM26:AM35),1)</f>
        <v>0</v>
      </c>
      <c r="AN36" s="62" t="s">
        <v>22</v>
      </c>
      <c r="AO36" s="247">
        <f>ROUND(SUM(AO26:AO35),1)</f>
        <v>0</v>
      </c>
      <c r="AP36" s="25"/>
      <c r="AQ36" s="247">
        <f>ROUND(SUM(AQ26:AQ35),1)</f>
        <v>0</v>
      </c>
      <c r="AR36" s="25"/>
      <c r="AS36" s="247">
        <f>ROUND(SUM(AS26:AS35),1)</f>
        <v>6492238</v>
      </c>
      <c r="AT36" s="60"/>
      <c r="AU36" s="247">
        <f>ROUND(SUM(AU26:AU35),1)</f>
        <v>0</v>
      </c>
      <c r="AV36" s="60"/>
      <c r="AW36" s="247">
        <f>ROUND(SUM(AW26:AW35),1)</f>
        <v>2659</v>
      </c>
      <c r="AX36" s="25"/>
      <c r="AY36" s="247">
        <f>ROUND(SUM(AY26:AY35),1)</f>
        <v>137729</v>
      </c>
      <c r="AZ36" s="25"/>
      <c r="BA36" s="247">
        <f>ROUND(SUM(BA26:BA35),1)</f>
        <v>0</v>
      </c>
      <c r="BB36" s="25"/>
      <c r="BC36" s="247">
        <f>ROUND(SUM(BC26:BC35),1)</f>
        <v>0</v>
      </c>
      <c r="BD36" s="25"/>
      <c r="BE36" s="247">
        <f>ROUND(SUM(BE26:BE35),1)</f>
        <v>0</v>
      </c>
      <c r="BF36" s="25"/>
      <c r="BG36" s="247">
        <f>ROUND(SUM(BG26:BG35),1)</f>
        <v>0</v>
      </c>
      <c r="BH36" s="25"/>
      <c r="BI36" s="247">
        <f>ROUND(SUM(BI26:BI35),1)</f>
        <v>0</v>
      </c>
      <c r="BJ36" s="25"/>
      <c r="BK36" s="247">
        <f>ROUND(SUM(BK26:BK35),1)</f>
        <v>4047</v>
      </c>
      <c r="BL36" s="25"/>
      <c r="BM36" s="247">
        <f>ROUND(SUM(BM26:BM35),1)</f>
        <v>3389728</v>
      </c>
      <c r="BN36" s="60"/>
      <c r="BO36" s="247">
        <f>ROUND(SUM(BO26:BO35),1)</f>
        <v>5298</v>
      </c>
      <c r="BP36" s="60"/>
      <c r="BQ36" s="247">
        <f>ROUND(SUM(BQ26:BQ35),1)</f>
        <v>0</v>
      </c>
      <c r="BR36" s="25"/>
      <c r="BS36" s="247">
        <f>ROUND(SUM(BS26:BS35),1)</f>
        <v>1274029</v>
      </c>
      <c r="BT36" s="60"/>
      <c r="BU36" s="247">
        <f>ROUND(SUM(BU26:BU35),1)</f>
        <v>614580</v>
      </c>
      <c r="BV36" s="60"/>
      <c r="BW36" s="247">
        <f>ROUND(SUM(BW26:BW35),1)</f>
        <v>397265</v>
      </c>
      <c r="BX36" s="60"/>
      <c r="BY36" s="247">
        <f>ROUND(SUM(BY26:BY35),1)</f>
        <v>0</v>
      </c>
      <c r="BZ36" s="25"/>
      <c r="CA36" s="247">
        <f>ROUND(SUM(CA26:CA35),1)</f>
        <v>0</v>
      </c>
      <c r="CB36" s="25"/>
      <c r="CC36" s="247">
        <f>ROUND(SUM(CC26:CC35),1)</f>
        <v>0</v>
      </c>
      <c r="CD36" s="25"/>
      <c r="CE36" s="247">
        <f>ROUND(SUM(CE26:CE35),1)</f>
        <v>19062</v>
      </c>
      <c r="CF36" s="60"/>
      <c r="CG36" s="247">
        <f>ROUND(SUM(CG26:CG35),1)</f>
        <v>0</v>
      </c>
      <c r="CH36" s="60"/>
      <c r="CI36" s="247">
        <f>ROUND(SUM(CI26:CI35),1)</f>
        <v>40000</v>
      </c>
      <c r="CJ36" s="25"/>
      <c r="CK36" s="247">
        <f>ROUND(SUM(CK26:CK35),1)</f>
        <v>0</v>
      </c>
      <c r="CL36" s="25"/>
      <c r="CM36" s="247">
        <f>ROUND(SUM(CM26:CM35),1)</f>
        <v>0</v>
      </c>
      <c r="CN36" s="60"/>
      <c r="CO36" s="247">
        <f>ROUND(SUM(CO26:CO35),1)</f>
        <v>0</v>
      </c>
      <c r="CP36" s="25" t="s">
        <v>22</v>
      </c>
      <c r="CQ36" s="247">
        <f>ROUND(SUM(CQ26:CQ35),1)</f>
        <v>1781232</v>
      </c>
      <c r="CR36" s="25"/>
      <c r="CS36" s="247">
        <f>ROUND(SUM(CS26:CS35),1)</f>
        <v>0</v>
      </c>
      <c r="CT36" s="83" t="s">
        <v>22</v>
      </c>
      <c r="CU36" s="247">
        <f>ROUND(SUM(CU26:CU35),1)</f>
        <v>3889993</v>
      </c>
      <c r="CV36" s="62"/>
      <c r="CW36" s="247">
        <f>ROUND(SUM(CW26:CW35),1)</f>
        <v>3368</v>
      </c>
      <c r="CX36" s="60"/>
      <c r="CY36" s="247">
        <f>ROUND(SUM(CY26:CY35),1)</f>
        <v>0</v>
      </c>
      <c r="CZ36" s="62"/>
      <c r="DA36" s="247">
        <f>ROUND(SUM(DA26:DA35),1)</f>
        <v>0</v>
      </c>
      <c r="DB36" s="62"/>
      <c r="DC36" s="247">
        <f>ROUND(SUM(DC26:DC35),1)</f>
        <v>0</v>
      </c>
      <c r="DD36" s="62"/>
      <c r="DE36" s="247">
        <f>ROUND(SUM(DE26:DE35),1)</f>
        <v>0</v>
      </c>
      <c r="DF36" s="62"/>
      <c r="DG36" s="247">
        <f>ROUND(SUM(DG26:DG35),1)</f>
        <v>0</v>
      </c>
      <c r="DH36" s="62"/>
      <c r="DI36" s="247">
        <f>ROUND(SUM(DI26:DI35),1)</f>
        <v>0</v>
      </c>
      <c r="DJ36" s="62" t="s">
        <v>22</v>
      </c>
      <c r="DK36" s="247">
        <f>ROUND(SUM(DK26:DK35),1)</f>
        <v>34</v>
      </c>
      <c r="DL36" s="62"/>
      <c r="DM36" s="247">
        <f>ROUND(SUM(DM26:DM35),1)</f>
        <v>0</v>
      </c>
      <c r="DN36" s="62"/>
      <c r="DO36" s="247">
        <f>ROUND(SUM(DO26:DO35),1)</f>
        <v>0</v>
      </c>
      <c r="DP36" s="62"/>
      <c r="DQ36" s="247">
        <f>ROUND(SUM(DQ26:DQ35),1)</f>
        <v>19024813</v>
      </c>
      <c r="DR36" s="62"/>
      <c r="DS36" s="247">
        <f>ROUND(SUM(DS26:DS35),1)</f>
        <v>16613962</v>
      </c>
      <c r="DW36" s="788"/>
      <c r="DX36" s="788"/>
      <c r="DY36" s="788"/>
      <c r="DZ36" s="788"/>
      <c r="EA36" s="788"/>
      <c r="EB36" s="788"/>
      <c r="EC36" s="788"/>
      <c r="ED36" s="788"/>
      <c r="EE36" s="788"/>
      <c r="EF36" s="788"/>
      <c r="EG36" s="788"/>
      <c r="EH36" s="788"/>
      <c r="EI36" s="788"/>
      <c r="EJ36" s="788"/>
      <c r="EK36" s="788"/>
      <c r="EL36" s="788"/>
      <c r="EM36" s="788"/>
    </row>
    <row r="37" spans="1:143" ht="15" customHeight="1">
      <c r="A37" s="2" t="s">
        <v>106</v>
      </c>
      <c r="B37" s="2" t="s">
        <v>22</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5"/>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83" t="s">
        <v>22</v>
      </c>
      <c r="CU37" s="22"/>
      <c r="CV37" s="24"/>
      <c r="CW37" s="22"/>
      <c r="CX37" s="22"/>
      <c r="CY37" s="22"/>
      <c r="CZ37" s="24"/>
      <c r="DA37" s="22"/>
      <c r="DB37" s="24"/>
      <c r="DC37" s="22"/>
      <c r="DD37" s="24"/>
      <c r="DE37" s="22"/>
      <c r="DF37" s="24"/>
      <c r="DG37" s="22"/>
      <c r="DH37" s="24"/>
      <c r="DI37" s="22"/>
      <c r="DJ37" s="24"/>
      <c r="DK37" s="22"/>
      <c r="DL37" s="24"/>
      <c r="DM37" s="22"/>
      <c r="DN37" s="24"/>
      <c r="DO37" s="22"/>
      <c r="DP37" s="24"/>
      <c r="DQ37" s="24"/>
      <c r="DR37" s="24"/>
      <c r="DS37" s="22"/>
      <c r="DT37" s="725"/>
    </row>
    <row r="38" spans="1:143" ht="15" customHeight="1">
      <c r="A38" s="82" t="s">
        <v>525</v>
      </c>
      <c r="B38" s="2" t="s">
        <v>22</v>
      </c>
      <c r="C38" s="22">
        <v>0</v>
      </c>
      <c r="D38" s="22"/>
      <c r="E38" s="22">
        <v>0</v>
      </c>
      <c r="F38" s="22"/>
      <c r="G38" s="22">
        <v>0</v>
      </c>
      <c r="H38" s="22"/>
      <c r="I38" s="22">
        <v>0</v>
      </c>
      <c r="J38" s="22"/>
      <c r="K38" s="22">
        <v>0</v>
      </c>
      <c r="L38" s="22"/>
      <c r="M38" s="22">
        <v>287</v>
      </c>
      <c r="N38" s="22"/>
      <c r="O38" s="22">
        <v>19329</v>
      </c>
      <c r="P38" s="22"/>
      <c r="Q38" s="22">
        <v>299</v>
      </c>
      <c r="R38" s="22"/>
      <c r="S38" s="22">
        <v>0</v>
      </c>
      <c r="T38" s="22"/>
      <c r="U38" s="22">
        <v>0</v>
      </c>
      <c r="V38" s="22"/>
      <c r="W38" s="22">
        <v>2577</v>
      </c>
      <c r="X38" s="22"/>
      <c r="Y38" s="22">
        <v>18576</v>
      </c>
      <c r="Z38" s="22"/>
      <c r="AA38" s="22">
        <v>2159</v>
      </c>
      <c r="AB38" s="22" t="s">
        <v>22</v>
      </c>
      <c r="AC38" s="22">
        <v>0</v>
      </c>
      <c r="AD38" s="22" t="s">
        <v>22</v>
      </c>
      <c r="AE38" s="22">
        <v>849</v>
      </c>
      <c r="AF38" s="25"/>
      <c r="AG38" s="22">
        <v>0</v>
      </c>
      <c r="AH38" s="22"/>
      <c r="AI38" s="22">
        <v>0</v>
      </c>
      <c r="AJ38" s="22"/>
      <c r="AK38" s="22">
        <v>47980</v>
      </c>
      <c r="AL38" s="22"/>
      <c r="AM38" s="22">
        <v>11107</v>
      </c>
      <c r="AN38" s="22" t="s">
        <v>22</v>
      </c>
      <c r="AO38" s="22">
        <v>0</v>
      </c>
      <c r="AP38" s="22"/>
      <c r="AQ38" s="22">
        <v>0</v>
      </c>
      <c r="AR38" s="22"/>
      <c r="AS38" s="22">
        <v>12426</v>
      </c>
      <c r="AT38" s="19"/>
      <c r="AU38" s="22">
        <v>0</v>
      </c>
      <c r="AV38" s="19"/>
      <c r="AW38" s="22">
        <v>0</v>
      </c>
      <c r="AX38" s="22"/>
      <c r="AY38" s="22">
        <v>3226</v>
      </c>
      <c r="AZ38" s="22"/>
      <c r="BA38" s="22">
        <v>22</v>
      </c>
      <c r="BB38" s="22"/>
      <c r="BC38" s="22">
        <v>52532</v>
      </c>
      <c r="BD38" s="22"/>
      <c r="BE38" s="22">
        <v>832</v>
      </c>
      <c r="BF38" s="22"/>
      <c r="BG38" s="22">
        <v>679</v>
      </c>
      <c r="BH38" s="22"/>
      <c r="BI38" s="22">
        <v>0</v>
      </c>
      <c r="BJ38" s="22"/>
      <c r="BK38" s="22">
        <v>2012</v>
      </c>
      <c r="BL38" s="22"/>
      <c r="BM38" s="22">
        <v>2433</v>
      </c>
      <c r="BN38" s="22"/>
      <c r="BO38" s="22">
        <v>1945</v>
      </c>
      <c r="BP38" s="22"/>
      <c r="BQ38" s="22">
        <v>0</v>
      </c>
      <c r="BR38" s="22"/>
      <c r="BS38" s="22">
        <v>923569</v>
      </c>
      <c r="BT38" s="22"/>
      <c r="BU38" s="22">
        <v>0</v>
      </c>
      <c r="BV38" s="30"/>
      <c r="BW38" s="22">
        <v>0</v>
      </c>
      <c r="BX38" s="22"/>
      <c r="BY38" s="22">
        <v>0</v>
      </c>
      <c r="BZ38" s="22"/>
      <c r="CA38" s="22">
        <v>23452</v>
      </c>
      <c r="CB38" s="22"/>
      <c r="CC38" s="22">
        <v>106</v>
      </c>
      <c r="CD38" s="22"/>
      <c r="CE38" s="22">
        <v>811</v>
      </c>
      <c r="CF38" s="22"/>
      <c r="CG38" s="22">
        <v>283</v>
      </c>
      <c r="CH38" s="22"/>
      <c r="CI38" s="22">
        <v>10674</v>
      </c>
      <c r="CJ38" s="22"/>
      <c r="CK38" s="22">
        <v>3019</v>
      </c>
      <c r="CL38" s="22"/>
      <c r="CM38" s="22">
        <v>0</v>
      </c>
      <c r="CN38" s="22"/>
      <c r="CO38" s="22">
        <v>0</v>
      </c>
      <c r="CP38" s="22" t="s">
        <v>22</v>
      </c>
      <c r="CQ38" s="22">
        <v>0</v>
      </c>
      <c r="CR38" s="22"/>
      <c r="CS38" s="22">
        <v>387</v>
      </c>
      <c r="CT38" s="83" t="s">
        <v>22</v>
      </c>
      <c r="CU38" s="22">
        <v>15006</v>
      </c>
      <c r="CV38" s="24"/>
      <c r="CW38" s="22">
        <v>4199</v>
      </c>
      <c r="CX38" s="22"/>
      <c r="CY38" s="22">
        <v>0</v>
      </c>
      <c r="CZ38" s="24"/>
      <c r="DA38" s="22">
        <v>4191593</v>
      </c>
      <c r="DB38" s="24"/>
      <c r="DC38" s="22">
        <v>22323</v>
      </c>
      <c r="DD38" s="24"/>
      <c r="DE38" s="22">
        <v>1629</v>
      </c>
      <c r="DF38" s="24"/>
      <c r="DG38" s="22">
        <v>16</v>
      </c>
      <c r="DH38" s="24"/>
      <c r="DI38" s="22">
        <v>0</v>
      </c>
      <c r="DJ38" s="24" t="s">
        <v>22</v>
      </c>
      <c r="DK38" s="22">
        <v>0</v>
      </c>
      <c r="DL38" s="24"/>
      <c r="DM38" s="22">
        <v>0</v>
      </c>
      <c r="DN38" s="24"/>
      <c r="DO38" s="22">
        <v>0</v>
      </c>
      <c r="DP38" s="24"/>
      <c r="DQ38" s="30">
        <f>ROUND(SUM(C38:DO38),1)</f>
        <v>5376337</v>
      </c>
      <c r="DR38" s="24"/>
      <c r="DS38" s="22">
        <v>5179972</v>
      </c>
    </row>
    <row r="39" spans="1:143" ht="15" customHeight="1">
      <c r="A39" s="82" t="s">
        <v>526</v>
      </c>
      <c r="B39" s="2" t="s">
        <v>22</v>
      </c>
      <c r="C39" s="22">
        <v>0</v>
      </c>
      <c r="D39" s="22"/>
      <c r="E39" s="22">
        <v>0</v>
      </c>
      <c r="F39" s="22"/>
      <c r="G39" s="22">
        <v>0</v>
      </c>
      <c r="H39" s="22"/>
      <c r="I39" s="22">
        <v>746</v>
      </c>
      <c r="J39" s="22"/>
      <c r="K39" s="22">
        <v>5147</v>
      </c>
      <c r="L39" s="22"/>
      <c r="M39" s="22">
        <v>38</v>
      </c>
      <c r="N39" s="22"/>
      <c r="O39" s="22">
        <v>4816</v>
      </c>
      <c r="P39" s="22"/>
      <c r="Q39" s="22">
        <v>3260</v>
      </c>
      <c r="R39" s="22"/>
      <c r="S39" s="22">
        <v>1</v>
      </c>
      <c r="T39" s="22"/>
      <c r="U39" s="22">
        <v>2591</v>
      </c>
      <c r="V39" s="22"/>
      <c r="W39" s="22">
        <v>800</v>
      </c>
      <c r="X39" s="22"/>
      <c r="Y39" s="22">
        <v>7196</v>
      </c>
      <c r="Z39" s="22"/>
      <c r="AA39" s="22">
        <v>7</v>
      </c>
      <c r="AB39" s="22" t="s">
        <v>22</v>
      </c>
      <c r="AC39" s="22">
        <v>0</v>
      </c>
      <c r="AD39" s="22" t="s">
        <v>22</v>
      </c>
      <c r="AE39" s="22">
        <v>425</v>
      </c>
      <c r="AF39" s="25"/>
      <c r="AG39" s="22">
        <v>0</v>
      </c>
      <c r="AH39" s="22"/>
      <c r="AI39" s="22">
        <v>0</v>
      </c>
      <c r="AJ39" s="22"/>
      <c r="AK39" s="22">
        <v>17005</v>
      </c>
      <c r="AL39" s="22"/>
      <c r="AM39" s="22">
        <v>1098</v>
      </c>
      <c r="AN39" s="22" t="s">
        <v>22</v>
      </c>
      <c r="AO39" s="22">
        <v>14</v>
      </c>
      <c r="AP39" s="22"/>
      <c r="AQ39" s="22">
        <v>0</v>
      </c>
      <c r="AR39" s="22"/>
      <c r="AS39" s="22">
        <v>53056</v>
      </c>
      <c r="AT39" s="19"/>
      <c r="AU39" s="22">
        <v>0</v>
      </c>
      <c r="AV39" s="19"/>
      <c r="AW39" s="22">
        <v>0</v>
      </c>
      <c r="AX39" s="22"/>
      <c r="AY39" s="22">
        <v>25328</v>
      </c>
      <c r="AZ39" s="22"/>
      <c r="BA39" s="22">
        <v>26</v>
      </c>
      <c r="BB39" s="22"/>
      <c r="BC39" s="22">
        <v>31464</v>
      </c>
      <c r="BD39" s="22"/>
      <c r="BE39" s="22">
        <v>436</v>
      </c>
      <c r="BF39" s="22"/>
      <c r="BG39" s="22">
        <v>9996</v>
      </c>
      <c r="BH39" s="22"/>
      <c r="BI39" s="22">
        <v>1346</v>
      </c>
      <c r="BJ39" s="22"/>
      <c r="BK39" s="22">
        <v>264</v>
      </c>
      <c r="BL39" s="22"/>
      <c r="BM39" s="22">
        <v>217</v>
      </c>
      <c r="BN39" s="22"/>
      <c r="BO39" s="22">
        <v>3314</v>
      </c>
      <c r="BP39" s="22"/>
      <c r="BQ39" s="22">
        <v>6</v>
      </c>
      <c r="BR39" s="22"/>
      <c r="BS39" s="22">
        <v>556439</v>
      </c>
      <c r="BT39" s="22"/>
      <c r="BU39" s="22">
        <v>0</v>
      </c>
      <c r="BV39" s="22"/>
      <c r="BW39" s="22">
        <v>0</v>
      </c>
      <c r="BX39" s="22"/>
      <c r="BY39" s="22">
        <v>0</v>
      </c>
      <c r="BZ39" s="22"/>
      <c r="CA39" s="22">
        <v>1748</v>
      </c>
      <c r="CB39" s="22"/>
      <c r="CC39" s="22">
        <v>66</v>
      </c>
      <c r="CD39" s="22"/>
      <c r="CE39" s="22">
        <v>525</v>
      </c>
      <c r="CF39" s="22"/>
      <c r="CG39" s="22">
        <v>18</v>
      </c>
      <c r="CH39" s="22"/>
      <c r="CI39" s="22">
        <v>14149</v>
      </c>
      <c r="CJ39" s="22"/>
      <c r="CK39" s="22">
        <v>217</v>
      </c>
      <c r="CL39" s="22"/>
      <c r="CM39" s="22">
        <v>0</v>
      </c>
      <c r="CN39" s="22"/>
      <c r="CO39" s="22">
        <v>0</v>
      </c>
      <c r="CP39" s="22" t="s">
        <v>22</v>
      </c>
      <c r="CQ39" s="22">
        <v>0</v>
      </c>
      <c r="CR39" s="22"/>
      <c r="CS39" s="22">
        <v>7</v>
      </c>
      <c r="CT39" s="83" t="s">
        <v>22</v>
      </c>
      <c r="CU39" s="22">
        <v>8605</v>
      </c>
      <c r="CV39" s="24"/>
      <c r="CW39" s="22">
        <v>4991</v>
      </c>
      <c r="CX39" s="22"/>
      <c r="CY39" s="22">
        <v>0</v>
      </c>
      <c r="CZ39" s="24"/>
      <c r="DA39" s="22">
        <v>2488956</v>
      </c>
      <c r="DB39" s="24"/>
      <c r="DC39" s="22">
        <v>13689</v>
      </c>
      <c r="DD39" s="24"/>
      <c r="DE39" s="22">
        <v>587</v>
      </c>
      <c r="DF39" s="24"/>
      <c r="DG39" s="22">
        <v>33</v>
      </c>
      <c r="DH39" s="24"/>
      <c r="DI39" s="22">
        <v>0</v>
      </c>
      <c r="DJ39" s="24" t="s">
        <v>22</v>
      </c>
      <c r="DK39" s="22">
        <v>1</v>
      </c>
      <c r="DL39" s="24"/>
      <c r="DM39" s="22">
        <v>0</v>
      </c>
      <c r="DN39" s="24"/>
      <c r="DO39" s="22">
        <v>0</v>
      </c>
      <c r="DP39" s="24"/>
      <c r="DQ39" s="30">
        <f>ROUND(SUM(C39:DO39),1)</f>
        <v>3258628</v>
      </c>
      <c r="DR39" s="24"/>
      <c r="DS39" s="22">
        <v>2903858</v>
      </c>
    </row>
    <row r="40" spans="1:143" ht="15" customHeight="1">
      <c r="A40" s="82" t="s">
        <v>308</v>
      </c>
      <c r="B40" s="2" t="s">
        <v>22</v>
      </c>
      <c r="C40" s="22">
        <v>0</v>
      </c>
      <c r="D40" s="22"/>
      <c r="E40" s="22">
        <v>0</v>
      </c>
      <c r="F40" s="22"/>
      <c r="G40" s="22">
        <v>0</v>
      </c>
      <c r="H40" s="22"/>
      <c r="I40" s="22">
        <v>0</v>
      </c>
      <c r="J40" s="22"/>
      <c r="K40" s="22">
        <v>0</v>
      </c>
      <c r="L40" s="22"/>
      <c r="M40" s="22">
        <v>177</v>
      </c>
      <c r="N40" s="22"/>
      <c r="O40" s="22">
        <v>12718</v>
      </c>
      <c r="P40" s="22"/>
      <c r="Q40" s="22">
        <v>181</v>
      </c>
      <c r="R40" s="22"/>
      <c r="S40" s="22">
        <v>0</v>
      </c>
      <c r="T40" s="22"/>
      <c r="U40" s="22">
        <v>0</v>
      </c>
      <c r="V40" s="22"/>
      <c r="W40" s="22">
        <v>1626</v>
      </c>
      <c r="X40" s="22"/>
      <c r="Y40" s="22">
        <v>12570</v>
      </c>
      <c r="Z40" s="22"/>
      <c r="AA40" s="22">
        <v>979</v>
      </c>
      <c r="AB40" s="22" t="s">
        <v>22</v>
      </c>
      <c r="AC40" s="22">
        <v>0</v>
      </c>
      <c r="AD40" s="22" t="s">
        <v>22</v>
      </c>
      <c r="AE40" s="22">
        <v>543</v>
      </c>
      <c r="AF40" s="25"/>
      <c r="AG40" s="22">
        <v>0</v>
      </c>
      <c r="AH40" s="22"/>
      <c r="AI40" s="22">
        <v>0</v>
      </c>
      <c r="AJ40" s="22"/>
      <c r="AK40" s="22">
        <v>25816</v>
      </c>
      <c r="AL40" s="22"/>
      <c r="AM40" s="22">
        <v>7263</v>
      </c>
      <c r="AN40" s="22" t="s">
        <v>22</v>
      </c>
      <c r="AO40" s="22">
        <v>0</v>
      </c>
      <c r="AP40" s="22"/>
      <c r="AQ40" s="22">
        <v>0</v>
      </c>
      <c r="AR40" s="22"/>
      <c r="AS40" s="22">
        <v>8188</v>
      </c>
      <c r="AT40" s="19"/>
      <c r="AU40" s="22">
        <v>0</v>
      </c>
      <c r="AV40" s="19"/>
      <c r="AW40" s="22">
        <v>0</v>
      </c>
      <c r="AX40" s="22"/>
      <c r="AY40" s="22">
        <v>2013</v>
      </c>
      <c r="AZ40" s="22"/>
      <c r="BA40" s="22">
        <v>14</v>
      </c>
      <c r="BB40" s="22"/>
      <c r="BC40" s="22">
        <v>17343</v>
      </c>
      <c r="BD40" s="22"/>
      <c r="BE40" s="22">
        <v>427</v>
      </c>
      <c r="BF40" s="22"/>
      <c r="BG40" s="22">
        <v>250</v>
      </c>
      <c r="BH40" s="22"/>
      <c r="BI40" s="22">
        <v>0</v>
      </c>
      <c r="BJ40" s="22"/>
      <c r="BK40" s="22">
        <v>1286</v>
      </c>
      <c r="BL40" s="22"/>
      <c r="BM40" s="22">
        <v>1536</v>
      </c>
      <c r="BN40" s="22"/>
      <c r="BO40" s="22">
        <v>1397</v>
      </c>
      <c r="BP40" s="22"/>
      <c r="BQ40" s="22">
        <v>0</v>
      </c>
      <c r="BR40" s="22"/>
      <c r="BS40" s="22">
        <v>407734</v>
      </c>
      <c r="BT40" s="22"/>
      <c r="BU40" s="22">
        <v>0</v>
      </c>
      <c r="BV40" s="30"/>
      <c r="BW40" s="22">
        <v>0</v>
      </c>
      <c r="BX40" s="30"/>
      <c r="BY40" s="22">
        <v>0</v>
      </c>
      <c r="BZ40" s="22"/>
      <c r="CA40" s="22">
        <v>12026</v>
      </c>
      <c r="CB40" s="22"/>
      <c r="CC40" s="22">
        <v>70</v>
      </c>
      <c r="CD40" s="22"/>
      <c r="CE40" s="22">
        <v>516</v>
      </c>
      <c r="CF40" s="30"/>
      <c r="CG40" s="22">
        <v>188</v>
      </c>
      <c r="CH40" s="22"/>
      <c r="CI40" s="22">
        <v>6662</v>
      </c>
      <c r="CJ40" s="22"/>
      <c r="CK40" s="22">
        <v>0</v>
      </c>
      <c r="CL40" s="22"/>
      <c r="CM40" s="22">
        <v>0</v>
      </c>
      <c r="CN40" s="30"/>
      <c r="CO40" s="22">
        <v>0</v>
      </c>
      <c r="CP40" s="22" t="s">
        <v>22</v>
      </c>
      <c r="CQ40" s="22">
        <v>0</v>
      </c>
      <c r="CR40" s="22"/>
      <c r="CS40" s="22">
        <v>256</v>
      </c>
      <c r="CT40" s="83" t="s">
        <v>22</v>
      </c>
      <c r="CU40" s="22">
        <v>9559</v>
      </c>
      <c r="CV40" s="24"/>
      <c r="CW40" s="22">
        <v>0</v>
      </c>
      <c r="CX40" s="22"/>
      <c r="CY40" s="22">
        <v>0</v>
      </c>
      <c r="CZ40" s="24"/>
      <c r="DA40" s="22">
        <v>541213</v>
      </c>
      <c r="DB40" s="24"/>
      <c r="DC40" s="22">
        <v>13886</v>
      </c>
      <c r="DD40" s="24"/>
      <c r="DE40" s="22">
        <v>1123</v>
      </c>
      <c r="DF40" s="24"/>
      <c r="DG40" s="22">
        <v>5</v>
      </c>
      <c r="DH40" s="24"/>
      <c r="DI40" s="22">
        <v>0</v>
      </c>
      <c r="DJ40" s="24" t="s">
        <v>22</v>
      </c>
      <c r="DK40" s="22">
        <v>0</v>
      </c>
      <c r="DL40" s="24"/>
      <c r="DM40" s="22">
        <v>0</v>
      </c>
      <c r="DN40" s="24"/>
      <c r="DO40" s="22">
        <v>0</v>
      </c>
      <c r="DP40" s="24"/>
      <c r="DQ40" s="30">
        <f>ROUND(SUM(C40:DO40),1)</f>
        <v>1087565</v>
      </c>
      <c r="DR40" s="24"/>
      <c r="DS40" s="22">
        <v>1041330</v>
      </c>
    </row>
    <row r="41" spans="1:143" ht="15" customHeight="1">
      <c r="A41" s="82" t="s">
        <v>309</v>
      </c>
      <c r="B41" s="2" t="s">
        <v>22</v>
      </c>
      <c r="C41" s="22">
        <v>0</v>
      </c>
      <c r="D41" s="22"/>
      <c r="E41" s="22">
        <v>0</v>
      </c>
      <c r="F41" s="22"/>
      <c r="G41" s="22">
        <v>0</v>
      </c>
      <c r="H41" s="22"/>
      <c r="I41" s="22">
        <v>0</v>
      </c>
      <c r="J41" s="22"/>
      <c r="K41" s="22">
        <v>0</v>
      </c>
      <c r="L41" s="22"/>
      <c r="M41" s="22">
        <v>0</v>
      </c>
      <c r="N41" s="22"/>
      <c r="O41" s="22">
        <v>0</v>
      </c>
      <c r="P41" s="22"/>
      <c r="Q41" s="22">
        <v>0</v>
      </c>
      <c r="R41" s="22"/>
      <c r="S41" s="22">
        <v>0</v>
      </c>
      <c r="T41" s="22"/>
      <c r="U41" s="22">
        <v>0</v>
      </c>
      <c r="V41" s="22"/>
      <c r="W41" s="22">
        <v>0</v>
      </c>
      <c r="X41" s="22"/>
      <c r="Y41" s="22">
        <v>0</v>
      </c>
      <c r="Z41" s="22"/>
      <c r="AA41" s="22">
        <v>0</v>
      </c>
      <c r="AB41" s="22" t="s">
        <v>22</v>
      </c>
      <c r="AC41" s="22">
        <v>0</v>
      </c>
      <c r="AD41" s="22" t="s">
        <v>22</v>
      </c>
      <c r="AE41" s="22">
        <v>0</v>
      </c>
      <c r="AF41" s="25"/>
      <c r="AG41" s="22">
        <v>0</v>
      </c>
      <c r="AH41" s="22"/>
      <c r="AI41" s="22">
        <v>0</v>
      </c>
      <c r="AJ41" s="22"/>
      <c r="AK41" s="22">
        <v>0</v>
      </c>
      <c r="AL41" s="22"/>
      <c r="AM41" s="22">
        <v>0</v>
      </c>
      <c r="AN41" s="24" t="s">
        <v>22</v>
      </c>
      <c r="AO41" s="22">
        <v>0</v>
      </c>
      <c r="AP41" s="22"/>
      <c r="AQ41" s="22">
        <v>0</v>
      </c>
      <c r="AR41" s="22"/>
      <c r="AS41" s="22">
        <v>0</v>
      </c>
      <c r="AT41" s="23"/>
      <c r="AU41" s="22">
        <v>0</v>
      </c>
      <c r="AV41" s="23"/>
      <c r="AW41" s="22">
        <v>0</v>
      </c>
      <c r="AX41" s="22"/>
      <c r="AY41" s="22">
        <v>0</v>
      </c>
      <c r="AZ41" s="22"/>
      <c r="BA41" s="22">
        <v>0</v>
      </c>
      <c r="BB41" s="22"/>
      <c r="BC41" s="22">
        <v>0</v>
      </c>
      <c r="BD41" s="22"/>
      <c r="BE41" s="22">
        <v>0</v>
      </c>
      <c r="BF41" s="22"/>
      <c r="BG41" s="22">
        <v>0</v>
      </c>
      <c r="BH41" s="22"/>
      <c r="BI41" s="22">
        <v>0</v>
      </c>
      <c r="BJ41" s="22"/>
      <c r="BK41" s="22">
        <v>0</v>
      </c>
      <c r="BL41" s="22"/>
      <c r="BM41" s="22">
        <v>0</v>
      </c>
      <c r="BN41" s="22"/>
      <c r="BO41" s="22">
        <v>0</v>
      </c>
      <c r="BP41" s="24"/>
      <c r="BQ41" s="22">
        <v>0</v>
      </c>
      <c r="BR41" s="22"/>
      <c r="BS41" s="22">
        <v>0</v>
      </c>
      <c r="BT41" s="22"/>
      <c r="BU41" s="22">
        <v>0</v>
      </c>
      <c r="BV41" s="24"/>
      <c r="BW41" s="22">
        <v>0</v>
      </c>
      <c r="BX41" s="24"/>
      <c r="BY41" s="22">
        <v>0</v>
      </c>
      <c r="BZ41" s="22"/>
      <c r="CA41" s="22">
        <v>0</v>
      </c>
      <c r="CB41" s="22"/>
      <c r="CC41" s="22">
        <v>0</v>
      </c>
      <c r="CD41" s="22"/>
      <c r="CE41" s="22">
        <v>0</v>
      </c>
      <c r="CF41" s="24"/>
      <c r="CG41" s="22">
        <v>0</v>
      </c>
      <c r="CH41" s="22"/>
      <c r="CI41" s="22">
        <v>0</v>
      </c>
      <c r="CJ41" s="22"/>
      <c r="CK41" s="22">
        <v>0</v>
      </c>
      <c r="CL41" s="22"/>
      <c r="CM41" s="22">
        <v>0</v>
      </c>
      <c r="CN41" s="24"/>
      <c r="CO41" s="22">
        <v>0</v>
      </c>
      <c r="CP41" s="22" t="s">
        <v>22</v>
      </c>
      <c r="CQ41" s="22">
        <v>0</v>
      </c>
      <c r="CR41" s="22"/>
      <c r="CS41" s="22">
        <v>0</v>
      </c>
      <c r="CT41" s="83" t="s">
        <v>22</v>
      </c>
      <c r="CU41" s="22">
        <v>0</v>
      </c>
      <c r="CV41" s="24"/>
      <c r="CW41" s="22">
        <v>0</v>
      </c>
      <c r="CX41" s="22"/>
      <c r="CY41" s="22">
        <v>0</v>
      </c>
      <c r="CZ41" s="24"/>
      <c r="DA41" s="22">
        <v>0</v>
      </c>
      <c r="DB41" s="24"/>
      <c r="DC41" s="22">
        <v>0</v>
      </c>
      <c r="DD41" s="24"/>
      <c r="DE41" s="22">
        <v>0</v>
      </c>
      <c r="DF41" s="24"/>
      <c r="DG41" s="22">
        <v>0</v>
      </c>
      <c r="DH41" s="24"/>
      <c r="DI41" s="22">
        <v>0</v>
      </c>
      <c r="DJ41" s="24" t="s">
        <v>22</v>
      </c>
      <c r="DK41" s="22">
        <v>0</v>
      </c>
      <c r="DL41" s="24"/>
      <c r="DM41" s="22">
        <v>0</v>
      </c>
      <c r="DN41" s="24"/>
      <c r="DO41" s="22">
        <v>0</v>
      </c>
      <c r="DP41" s="24"/>
      <c r="DQ41" s="30">
        <f>ROUND(SUM(C41:DO41),1)</f>
        <v>0</v>
      </c>
      <c r="DR41" s="24"/>
      <c r="DS41" s="22">
        <v>0</v>
      </c>
    </row>
    <row r="42" spans="1:143" ht="15.75" customHeight="1">
      <c r="A42" s="11" t="s">
        <v>528</v>
      </c>
      <c r="B42" s="5" t="s">
        <v>22</v>
      </c>
      <c r="C42" s="247">
        <f>ROUND(SUM(C36:C41),1)</f>
        <v>2</v>
      </c>
      <c r="D42" s="25"/>
      <c r="E42" s="247">
        <f>ROUND(SUM(E36:E41),1)</f>
        <v>0</v>
      </c>
      <c r="F42" s="25"/>
      <c r="G42" s="247">
        <f>ROUND(SUM(G36:G41),1)</f>
        <v>0</v>
      </c>
      <c r="H42" s="25"/>
      <c r="I42" s="247">
        <f>ROUND(SUM(I36:I41),1)</f>
        <v>1241</v>
      </c>
      <c r="J42" s="25"/>
      <c r="K42" s="247">
        <f>ROUND(SUM(K36:K41),1)</f>
        <v>5147</v>
      </c>
      <c r="L42" s="25"/>
      <c r="M42" s="247">
        <f>ROUND(SUM(M36:M41),1)</f>
        <v>502</v>
      </c>
      <c r="N42" s="25"/>
      <c r="O42" s="247">
        <f>ROUND(SUM(O36:O41),1)</f>
        <v>36863</v>
      </c>
      <c r="P42" s="60"/>
      <c r="Q42" s="247">
        <f>ROUND(SUM(Q36:Q41),1)</f>
        <v>9364</v>
      </c>
      <c r="R42" s="60"/>
      <c r="S42" s="247">
        <f>ROUND(SUM(S36:S41),1)</f>
        <v>1</v>
      </c>
      <c r="T42" s="60"/>
      <c r="U42" s="247">
        <f>ROUND(SUM(U36:U41),1)</f>
        <v>2591</v>
      </c>
      <c r="V42" s="60"/>
      <c r="W42" s="247">
        <f>ROUND(SUM(W36:W41),1)</f>
        <v>180537</v>
      </c>
      <c r="X42" s="25"/>
      <c r="Y42" s="247">
        <f>ROUND(SUM(Y36:Y41),1)</f>
        <v>38342</v>
      </c>
      <c r="Z42" s="25"/>
      <c r="AA42" s="247">
        <f>ROUND(SUM(AA36:AA41),1)</f>
        <v>113443</v>
      </c>
      <c r="AB42" s="25" t="s">
        <v>22</v>
      </c>
      <c r="AC42" s="247">
        <f>ROUND(SUM(AC36:AC41),1)</f>
        <v>632000</v>
      </c>
      <c r="AD42" s="25" t="s">
        <v>22</v>
      </c>
      <c r="AE42" s="247">
        <f>ROUND(SUM(AE36:AE41),1)</f>
        <v>51415</v>
      </c>
      <c r="AF42" s="25"/>
      <c r="AG42" s="247">
        <f>ROUND(SUM(AG36:AG41),1)</f>
        <v>0</v>
      </c>
      <c r="AH42" s="25"/>
      <c r="AI42" s="247">
        <f>ROUND(SUM(AI36:AI41),1)</f>
        <v>0</v>
      </c>
      <c r="AJ42" s="25"/>
      <c r="AK42" s="247">
        <f>ROUND(SUM(AK36:AK41),1)</f>
        <v>90801</v>
      </c>
      <c r="AL42" s="25"/>
      <c r="AM42" s="247">
        <f>ROUND(SUM(AM36:AM41),1)</f>
        <v>19468</v>
      </c>
      <c r="AN42" s="60" t="s">
        <v>22</v>
      </c>
      <c r="AO42" s="247">
        <f>ROUND(SUM(AO36:AO41),1)</f>
        <v>14</v>
      </c>
      <c r="AP42" s="25"/>
      <c r="AQ42" s="247">
        <f>ROUND(SUM(AQ36:AQ41),1)</f>
        <v>0</v>
      </c>
      <c r="AR42" s="22"/>
      <c r="AS42" s="247">
        <f>ROUND(SUM(AS36:AS41),1)</f>
        <v>6565908</v>
      </c>
      <c r="AT42" s="60"/>
      <c r="AU42" s="247">
        <f>ROUND(SUM(AU36:AU41),1)</f>
        <v>0</v>
      </c>
      <c r="AV42" s="60"/>
      <c r="AW42" s="247">
        <f>ROUND(SUM(AW36:AW41),1)</f>
        <v>2659</v>
      </c>
      <c r="AX42" s="25"/>
      <c r="AY42" s="247">
        <f>ROUND(SUM(AY36:AY41),1)</f>
        <v>168296</v>
      </c>
      <c r="AZ42" s="25"/>
      <c r="BA42" s="247">
        <f>ROUND(SUM(BA36:BA41),1)</f>
        <v>62</v>
      </c>
      <c r="BB42" s="25"/>
      <c r="BC42" s="247">
        <f>ROUND(SUM(BC36:BC41),1)</f>
        <v>101339</v>
      </c>
      <c r="BD42" s="25"/>
      <c r="BE42" s="247">
        <f>ROUND(SUM(BE36:BE41),1)</f>
        <v>1695</v>
      </c>
      <c r="BF42" s="25"/>
      <c r="BG42" s="247">
        <f>ROUND(SUM(BG36:BG41),1)</f>
        <v>10925</v>
      </c>
      <c r="BH42" s="25"/>
      <c r="BI42" s="247">
        <f>ROUND(SUM(BI36:BI41),1)</f>
        <v>1346</v>
      </c>
      <c r="BJ42" s="25"/>
      <c r="BK42" s="247">
        <f>ROUND(SUM(BK36:BK41),1)</f>
        <v>7609</v>
      </c>
      <c r="BL42" s="25"/>
      <c r="BM42" s="247">
        <f>ROUND(SUM(BM36:BM41),1)</f>
        <v>3393914</v>
      </c>
      <c r="BN42" s="60"/>
      <c r="BO42" s="247">
        <f>ROUND(SUM(BO36:BO41),1)</f>
        <v>11954</v>
      </c>
      <c r="BP42" s="60"/>
      <c r="BQ42" s="247">
        <f>ROUND(SUM(BQ36:BQ41),1)</f>
        <v>6</v>
      </c>
      <c r="BR42" s="25"/>
      <c r="BS42" s="247">
        <f>ROUND(SUM(BS36:BS41),1)</f>
        <v>3161771</v>
      </c>
      <c r="BT42" s="60"/>
      <c r="BU42" s="247">
        <f>ROUND(SUM(BU36:BU41),1)</f>
        <v>614580</v>
      </c>
      <c r="BV42" s="60"/>
      <c r="BW42" s="247">
        <f>ROUND(SUM(BW36:BW41),1)</f>
        <v>397265</v>
      </c>
      <c r="BX42" s="60"/>
      <c r="BY42" s="247">
        <f>ROUND(SUM(BY36:BY41),1)</f>
        <v>0</v>
      </c>
      <c r="BZ42" s="25"/>
      <c r="CA42" s="247">
        <f>ROUND(SUM(CA36:CA41),1)</f>
        <v>37226</v>
      </c>
      <c r="CB42" s="25"/>
      <c r="CC42" s="247">
        <f>ROUND(SUM(CC36:CC41),1)</f>
        <v>242</v>
      </c>
      <c r="CD42" s="25"/>
      <c r="CE42" s="247">
        <f>ROUND(SUM(CE36:CE41),1)</f>
        <v>20914</v>
      </c>
      <c r="CF42" s="60"/>
      <c r="CG42" s="247">
        <f>ROUND(SUM(CG36:CG41),1)</f>
        <v>489</v>
      </c>
      <c r="CH42" s="60"/>
      <c r="CI42" s="247">
        <f>ROUND(SUM(CI36:CI41),1)</f>
        <v>71485</v>
      </c>
      <c r="CJ42" s="25"/>
      <c r="CK42" s="247">
        <f>ROUND(SUM(CK36:CK41),1)</f>
        <v>3236</v>
      </c>
      <c r="CL42" s="25"/>
      <c r="CM42" s="247">
        <f>ROUND(SUM(CM36:CM41),1)</f>
        <v>0</v>
      </c>
      <c r="CN42" s="60"/>
      <c r="CO42" s="247">
        <f>ROUND(SUM(CO36:CO41),1)</f>
        <v>0</v>
      </c>
      <c r="CP42" s="25" t="s">
        <v>22</v>
      </c>
      <c r="CQ42" s="247">
        <f>ROUND(SUM(CQ36:CQ41),1)</f>
        <v>1781232</v>
      </c>
      <c r="CR42" s="25"/>
      <c r="CS42" s="247">
        <f>ROUND(SUM(CS36:CS41),1)</f>
        <v>650</v>
      </c>
      <c r="CT42" s="83" t="s">
        <v>22</v>
      </c>
      <c r="CU42" s="247">
        <f>ROUND(SUM(CU36:CU41),1)</f>
        <v>3923163</v>
      </c>
      <c r="CV42" s="62"/>
      <c r="CW42" s="247">
        <f>ROUND(SUM(CW36:CW41),1)</f>
        <v>12558</v>
      </c>
      <c r="CX42" s="60"/>
      <c r="CY42" s="247">
        <f>ROUND(SUM(CY36:CY41),1)</f>
        <v>0</v>
      </c>
      <c r="CZ42" s="62"/>
      <c r="DA42" s="247">
        <f>ROUND(SUM(DA36:DA41),1)</f>
        <v>7221762</v>
      </c>
      <c r="DB42" s="62"/>
      <c r="DC42" s="247">
        <f>ROUND(SUM(DC36:DC41),1)</f>
        <v>49898</v>
      </c>
      <c r="DD42" s="62"/>
      <c r="DE42" s="247">
        <f>ROUND(SUM(DE36:DE41),1)</f>
        <v>3339</v>
      </c>
      <c r="DF42" s="62"/>
      <c r="DG42" s="247">
        <f>ROUND(SUM(DG36:DG41),1)</f>
        <v>54</v>
      </c>
      <c r="DH42" s="62"/>
      <c r="DI42" s="247">
        <f>ROUND(SUM(DI36:DI41),1)</f>
        <v>0</v>
      </c>
      <c r="DJ42" s="62" t="s">
        <v>22</v>
      </c>
      <c r="DK42" s="247">
        <f>ROUND(SUM(DK36:DK41),1)</f>
        <v>35</v>
      </c>
      <c r="DL42" s="62"/>
      <c r="DM42" s="247">
        <f>ROUND(SUM(DM36:DM41),1)</f>
        <v>0</v>
      </c>
      <c r="DN42" s="62"/>
      <c r="DO42" s="247">
        <f>ROUND(SUM(DO36:DO41),1)</f>
        <v>0</v>
      </c>
      <c r="DP42" s="62"/>
      <c r="DQ42" s="247">
        <f>ROUND(SUM(DQ36:DQ41),1)</f>
        <v>28747343</v>
      </c>
      <c r="DR42" s="24"/>
      <c r="DS42" s="247">
        <f>ROUND(SUM(DS36:DS41),1)</f>
        <v>25739122</v>
      </c>
      <c r="DW42" s="59"/>
    </row>
    <row r="43" spans="1:143" ht="14.1" customHeight="1">
      <c r="A43" s="5"/>
      <c r="B43" s="2" t="s">
        <v>22</v>
      </c>
      <c r="C43" s="21"/>
      <c r="D43" s="22"/>
      <c r="E43" s="21"/>
      <c r="F43" s="22"/>
      <c r="G43" s="21"/>
      <c r="H43" s="22"/>
      <c r="I43" s="21"/>
      <c r="J43" s="22"/>
      <c r="K43" s="21"/>
      <c r="L43" s="22"/>
      <c r="M43" s="21"/>
      <c r="N43" s="22"/>
      <c r="O43" s="21"/>
      <c r="P43" s="22"/>
      <c r="Q43" s="21"/>
      <c r="R43" s="22"/>
      <c r="S43" s="21"/>
      <c r="T43" s="22"/>
      <c r="U43" s="21"/>
      <c r="V43" s="22"/>
      <c r="W43" s="21"/>
      <c r="X43" s="22"/>
      <c r="Y43" s="21"/>
      <c r="Z43" s="22"/>
      <c r="AA43" s="21"/>
      <c r="AB43" s="22"/>
      <c r="AC43" s="21"/>
      <c r="AD43" s="22"/>
      <c r="AE43" s="21"/>
      <c r="AF43" s="25"/>
      <c r="AG43" s="21"/>
      <c r="AH43" s="22"/>
      <c r="AI43" s="21"/>
      <c r="AJ43" s="22"/>
      <c r="AK43" s="21"/>
      <c r="AL43" s="22"/>
      <c r="AM43" s="21"/>
      <c r="AN43" s="22"/>
      <c r="AO43" s="21"/>
      <c r="AP43" s="22"/>
      <c r="AQ43" s="21"/>
      <c r="AR43" s="22"/>
      <c r="AS43" s="21"/>
      <c r="AT43" s="22"/>
      <c r="AU43" s="21"/>
      <c r="AV43" s="22"/>
      <c r="AW43" s="21"/>
      <c r="AX43" s="22"/>
      <c r="AY43" s="21"/>
      <c r="AZ43" s="22"/>
      <c r="BA43" s="21"/>
      <c r="BB43" s="22"/>
      <c r="BC43" s="21"/>
      <c r="BD43" s="22"/>
      <c r="BE43" s="21"/>
      <c r="BF43" s="22"/>
      <c r="BG43" s="21"/>
      <c r="BH43" s="22"/>
      <c r="BI43" s="21"/>
      <c r="BJ43" s="22"/>
      <c r="BK43" s="21"/>
      <c r="BL43" s="22"/>
      <c r="BM43" s="21"/>
      <c r="BN43" s="22"/>
      <c r="BO43" s="21"/>
      <c r="BP43" s="22"/>
      <c r="BQ43" s="21"/>
      <c r="BR43" s="22"/>
      <c r="BS43" s="21"/>
      <c r="BT43" s="22"/>
      <c r="BU43" s="21"/>
      <c r="BV43" s="22"/>
      <c r="BW43" s="21"/>
      <c r="BX43" s="22"/>
      <c r="BY43" s="21"/>
      <c r="BZ43" s="22"/>
      <c r="CA43" s="21"/>
      <c r="CB43" s="22"/>
      <c r="CC43" s="21"/>
      <c r="CD43" s="22"/>
      <c r="CE43" s="21"/>
      <c r="CF43" s="22"/>
      <c r="CG43" s="21"/>
      <c r="CH43" s="22"/>
      <c r="CI43" s="21"/>
      <c r="CJ43" s="22"/>
      <c r="CK43" s="21"/>
      <c r="CL43" s="22"/>
      <c r="CM43" s="21"/>
      <c r="CN43" s="22"/>
      <c r="CO43" s="21"/>
      <c r="CP43" s="22"/>
      <c r="CQ43" s="21"/>
      <c r="CR43" s="22"/>
      <c r="CS43" s="21"/>
      <c r="CT43" s="83" t="s">
        <v>22</v>
      </c>
      <c r="CU43" s="21"/>
      <c r="CV43" s="24"/>
      <c r="CW43" s="21"/>
      <c r="CX43" s="22"/>
      <c r="CY43" s="21"/>
      <c r="CZ43" s="24"/>
      <c r="DA43" s="21"/>
      <c r="DB43" s="24"/>
      <c r="DC43" s="21"/>
      <c r="DD43" s="24"/>
      <c r="DE43" s="21"/>
      <c r="DF43" s="24"/>
      <c r="DG43" s="21"/>
      <c r="DH43" s="24"/>
      <c r="DI43" s="21"/>
      <c r="DJ43" s="24"/>
      <c r="DK43" s="21"/>
      <c r="DL43" s="24"/>
      <c r="DM43" s="21"/>
      <c r="DN43" s="24"/>
      <c r="DO43" s="21"/>
      <c r="DP43" s="24"/>
      <c r="DQ43" s="787"/>
      <c r="DR43" s="24"/>
      <c r="DS43" s="21"/>
      <c r="DT43" s="725"/>
    </row>
    <row r="44" spans="1:143" ht="14.1" customHeight="1">
      <c r="A44" s="5" t="s">
        <v>109</v>
      </c>
      <c r="B44" s="2" t="s">
        <v>22</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5"/>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83" t="s">
        <v>22</v>
      </c>
      <c r="CU44" s="22"/>
      <c r="CV44" s="24"/>
      <c r="CW44" s="22"/>
      <c r="CX44" s="22"/>
      <c r="CY44" s="22"/>
      <c r="CZ44" s="24"/>
      <c r="DA44" s="22"/>
      <c r="DB44" s="24"/>
      <c r="DC44" s="22"/>
      <c r="DD44" s="24"/>
      <c r="DE44" s="22"/>
      <c r="DF44" s="24"/>
      <c r="DG44" s="22"/>
      <c r="DH44" s="24"/>
      <c r="DI44" s="22"/>
      <c r="DJ44" s="24"/>
      <c r="DK44" s="22"/>
      <c r="DL44" s="24"/>
      <c r="DM44" s="22"/>
      <c r="DN44" s="24"/>
      <c r="DO44" s="22"/>
      <c r="DP44" s="24"/>
      <c r="DQ44" s="24"/>
      <c r="DR44" s="24"/>
      <c r="DS44" s="22"/>
      <c r="DT44" s="725"/>
    </row>
    <row r="45" spans="1:143" ht="16.350000000000001" customHeight="1">
      <c r="A45" s="11" t="s">
        <v>529</v>
      </c>
      <c r="B45" s="5" t="s">
        <v>301</v>
      </c>
      <c r="C45" s="25">
        <f>ROUND(SUM(C22-C42),1)</f>
        <v>21</v>
      </c>
      <c r="D45" s="25"/>
      <c r="E45" s="25">
        <f>ROUND(SUM(E22-E42),1)</f>
        <v>0</v>
      </c>
      <c r="F45" s="25"/>
      <c r="G45" s="25">
        <f>ROUND(SUM(G22-G42),1)</f>
        <v>30</v>
      </c>
      <c r="H45" s="25"/>
      <c r="I45" s="25">
        <f>ROUND(SUM(I22-I42),1)</f>
        <v>-1124</v>
      </c>
      <c r="J45" s="25"/>
      <c r="K45" s="25">
        <f>ROUND(SUM(K22-K42),1)</f>
        <v>-1508</v>
      </c>
      <c r="L45" s="25"/>
      <c r="M45" s="25">
        <f>ROUND(SUM(M22-M42),1)</f>
        <v>-419</v>
      </c>
      <c r="N45" s="25"/>
      <c r="O45" s="25">
        <f>ROUND(SUM(O22-O42),1)</f>
        <v>3642</v>
      </c>
      <c r="P45" s="25"/>
      <c r="Q45" s="25">
        <f>ROUND(SUM(Q22-Q42),1)</f>
        <v>-1007</v>
      </c>
      <c r="R45" s="25"/>
      <c r="S45" s="25">
        <f>ROUND(SUM(S22-S42),1)</f>
        <v>10</v>
      </c>
      <c r="T45" s="25"/>
      <c r="U45" s="25">
        <f>ROUND(SUM(U22-U42),1)</f>
        <v>784</v>
      </c>
      <c r="V45" s="25"/>
      <c r="W45" s="25">
        <f>ROUND(SUM(W22-W42),1)</f>
        <v>4010</v>
      </c>
      <c r="X45" s="25"/>
      <c r="Y45" s="25">
        <f>ROUND(SUM(Y22-Y42),1)</f>
        <v>6520</v>
      </c>
      <c r="Z45" s="25"/>
      <c r="AA45" s="25">
        <f>ROUND(SUM(AA22-AA42),1)</f>
        <v>-112553</v>
      </c>
      <c r="AB45" s="25" t="s">
        <v>22</v>
      </c>
      <c r="AC45" s="25">
        <f>ROUND(SUM(AC22-AC42),1)</f>
        <v>-106051</v>
      </c>
      <c r="AD45" s="25" t="s">
        <v>22</v>
      </c>
      <c r="AE45" s="25">
        <f>ROUND(SUM(AE22-AE42),1)</f>
        <v>155438</v>
      </c>
      <c r="AF45" s="25"/>
      <c r="AG45" s="25">
        <f>ROUND(SUM(AG22-AG42),1)</f>
        <v>0</v>
      </c>
      <c r="AH45" s="25"/>
      <c r="AI45" s="25">
        <f>ROUND(SUM(AI22-AI42),1)</f>
        <v>1</v>
      </c>
      <c r="AJ45" s="25"/>
      <c r="AK45" s="25">
        <f>ROUND(SUM(AK22-AK42),1)</f>
        <v>-4312</v>
      </c>
      <c r="AL45" s="25"/>
      <c r="AM45" s="25">
        <f>ROUND(SUM(AM22-AM42),1)</f>
        <v>26667</v>
      </c>
      <c r="AN45" s="25" t="s">
        <v>22</v>
      </c>
      <c r="AO45" s="25">
        <f>ROUND(SUM(AO22-AO42),1)</f>
        <v>18</v>
      </c>
      <c r="AP45" s="25"/>
      <c r="AQ45" s="25">
        <f>ROUND(SUM(AQ22-AQ42),1)</f>
        <v>1</v>
      </c>
      <c r="AR45" s="22"/>
      <c r="AS45" s="25">
        <f>ROUND(SUM(AS22-AS42),1)</f>
        <v>110266</v>
      </c>
      <c r="AT45" s="25"/>
      <c r="AU45" s="25">
        <f>ROUND(SUM(AU22-AU42),1)</f>
        <v>78705</v>
      </c>
      <c r="AV45" s="25"/>
      <c r="AW45" s="25">
        <f>ROUND(SUM(AW22-AW42),1)</f>
        <v>-2475</v>
      </c>
      <c r="AX45" s="25"/>
      <c r="AY45" s="25">
        <f>ROUND(SUM(AY22-AY42),1)</f>
        <v>177379</v>
      </c>
      <c r="AZ45" s="25"/>
      <c r="BA45" s="25">
        <f>ROUND(SUM(BA22-BA42),1)</f>
        <v>5828</v>
      </c>
      <c r="BB45" s="25"/>
      <c r="BC45" s="25">
        <f>ROUND(SUM(BC22-BC42),1)</f>
        <v>-22928</v>
      </c>
      <c r="BD45" s="25"/>
      <c r="BE45" s="25">
        <f>ROUND(SUM(BE22-BE42),1)</f>
        <v>15</v>
      </c>
      <c r="BF45" s="25"/>
      <c r="BG45" s="25">
        <f>ROUND(SUM(BG22-BG42),1)</f>
        <v>-1663</v>
      </c>
      <c r="BH45" s="25"/>
      <c r="BI45" s="25">
        <f>ROUND(SUM(BI22-BI42),1)</f>
        <v>262</v>
      </c>
      <c r="BJ45" s="25"/>
      <c r="BK45" s="25">
        <f>ROUND(SUM(BK22-BK42),1)</f>
        <v>1212</v>
      </c>
      <c r="BL45" s="25"/>
      <c r="BM45" s="25">
        <f>ROUND(SUM(BM22-BM42),1)</f>
        <v>188939</v>
      </c>
      <c r="BN45" s="25"/>
      <c r="BO45" s="25">
        <f>ROUND(SUM(BO22-BO42),1)</f>
        <v>-4600</v>
      </c>
      <c r="BP45" s="25"/>
      <c r="BQ45" s="25">
        <f>ROUND(SUM(BQ22-BQ42),1)</f>
        <v>15</v>
      </c>
      <c r="BR45" s="25"/>
      <c r="BS45" s="25">
        <f>ROUND(SUM(BS22-BS42),1)</f>
        <v>135535</v>
      </c>
      <c r="BT45" s="25"/>
      <c r="BU45" s="25">
        <f>ROUND(SUM(BU22-BU42),1)</f>
        <v>114571</v>
      </c>
      <c r="BV45" s="25"/>
      <c r="BW45" s="25">
        <f>ROUND(SUM(BW22-BW42),1)</f>
        <v>-394278</v>
      </c>
      <c r="BX45" s="25"/>
      <c r="BY45" s="25">
        <f>ROUND(SUM(BY22-BY42),1)</f>
        <v>0</v>
      </c>
      <c r="BZ45" s="25"/>
      <c r="CA45" s="25">
        <f>ROUND(SUM(CA22-CA42),1)</f>
        <v>-2363</v>
      </c>
      <c r="CB45" s="25"/>
      <c r="CC45" s="25">
        <f>ROUND(SUM(CC22-CC42),1)</f>
        <v>6</v>
      </c>
      <c r="CD45" s="25"/>
      <c r="CE45" s="25">
        <f>ROUND(SUM(CE22-CE42),1)</f>
        <v>77731</v>
      </c>
      <c r="CF45" s="25"/>
      <c r="CG45" s="25">
        <f>ROUND(SUM(CG22-CG42),1)</f>
        <v>-298</v>
      </c>
      <c r="CH45" s="25"/>
      <c r="CI45" s="25">
        <f>ROUND(SUM(CI22-CI42),1)</f>
        <v>-62587</v>
      </c>
      <c r="CJ45" s="25"/>
      <c r="CK45" s="25">
        <f>ROUND(SUM(CK22-CK42),1)</f>
        <v>-2893</v>
      </c>
      <c r="CL45" s="25"/>
      <c r="CM45" s="25">
        <f>ROUND(SUM(CM22-CM42),1)</f>
        <v>2</v>
      </c>
      <c r="CN45" s="25"/>
      <c r="CO45" s="25">
        <f>ROUND(SUM(CO22-CO42),1)</f>
        <v>0</v>
      </c>
      <c r="CP45" s="25" t="s">
        <v>22</v>
      </c>
      <c r="CQ45" s="25">
        <f>ROUND(SUM(CQ22-CQ42),1)</f>
        <v>0</v>
      </c>
      <c r="CR45" s="25"/>
      <c r="CS45" s="25">
        <f>ROUND(SUM(CS22-CS42),1)</f>
        <v>177</v>
      </c>
      <c r="CT45" s="83" t="s">
        <v>22</v>
      </c>
      <c r="CU45" s="25">
        <f>ROUND(SUM(CU22-CU42),1)</f>
        <v>-211203</v>
      </c>
      <c r="CV45" s="62"/>
      <c r="CW45" s="25">
        <f>ROUND(SUM(CW22-CW42),1)</f>
        <v>81268</v>
      </c>
      <c r="CX45" s="25"/>
      <c r="CY45" s="25">
        <f>ROUND(SUM(CY22-CY42),1)</f>
        <v>317623</v>
      </c>
      <c r="CZ45" s="62"/>
      <c r="DA45" s="25">
        <f>ROUND(SUM(DA22-DA42),1)</f>
        <v>-2121940</v>
      </c>
      <c r="DB45" s="62"/>
      <c r="DC45" s="25">
        <f>ROUND(SUM(DC22-DC42),1)</f>
        <v>1322</v>
      </c>
      <c r="DD45" s="62"/>
      <c r="DE45" s="25">
        <f>ROUND(SUM(DE22-DE42),1)</f>
        <v>1685</v>
      </c>
      <c r="DF45" s="62"/>
      <c r="DG45" s="25">
        <f>ROUND(SUM(DG22-DG42),1)</f>
        <v>12598</v>
      </c>
      <c r="DH45" s="62"/>
      <c r="DI45" s="25">
        <f>ROUND(SUM(DI22-DI42),1)</f>
        <v>27</v>
      </c>
      <c r="DJ45" s="62" t="s">
        <v>22</v>
      </c>
      <c r="DK45" s="25">
        <f>ROUND(SUM(DK22-DK42),1)</f>
        <v>24</v>
      </c>
      <c r="DL45" s="62"/>
      <c r="DM45" s="25">
        <f>ROUND(SUM(DM22-DM42),1)</f>
        <v>0</v>
      </c>
      <c r="DN45" s="62"/>
      <c r="DO45" s="25">
        <f>ROUND(SUM(DO22-DO42),1)</f>
        <v>0</v>
      </c>
      <c r="DP45" s="62"/>
      <c r="DQ45" s="25">
        <f>ROUND(SUM(DQ22-DQ42),1)</f>
        <v>-1551870</v>
      </c>
      <c r="DR45" s="24"/>
      <c r="DS45" s="25">
        <f>ROUND(SUM(DS22-DS42),1)</f>
        <v>342936</v>
      </c>
      <c r="DT45" s="697"/>
      <c r="DU45" s="697"/>
      <c r="DV45" s="697"/>
      <c r="DW45" s="59"/>
    </row>
    <row r="46" spans="1:143" ht="13.35" customHeight="1">
      <c r="A46" s="2"/>
      <c r="B46" s="2" t="s">
        <v>22</v>
      </c>
      <c r="C46" s="21"/>
      <c r="D46" s="22"/>
      <c r="E46" s="21"/>
      <c r="F46" s="22"/>
      <c r="G46" s="21"/>
      <c r="H46" s="22"/>
      <c r="I46" s="21"/>
      <c r="J46" s="22"/>
      <c r="K46" s="21"/>
      <c r="L46" s="22"/>
      <c r="M46" s="21"/>
      <c r="N46" s="22"/>
      <c r="O46" s="21"/>
      <c r="P46" s="22"/>
      <c r="Q46" s="21"/>
      <c r="R46" s="22"/>
      <c r="S46" s="21"/>
      <c r="T46" s="22"/>
      <c r="U46" s="21"/>
      <c r="V46" s="22"/>
      <c r="W46" s="21"/>
      <c r="X46" s="22"/>
      <c r="Y46" s="21"/>
      <c r="Z46" s="22"/>
      <c r="AA46" s="21"/>
      <c r="AB46" s="22"/>
      <c r="AC46" s="21"/>
      <c r="AD46" s="22"/>
      <c r="AE46" s="21"/>
      <c r="AF46" s="25"/>
      <c r="AG46" s="21"/>
      <c r="AH46" s="22"/>
      <c r="AI46" s="21"/>
      <c r="AJ46" s="22"/>
      <c r="AK46" s="21"/>
      <c r="AL46" s="22"/>
      <c r="AM46" s="21"/>
      <c r="AN46" s="22"/>
      <c r="AO46" s="21"/>
      <c r="AP46" s="22"/>
      <c r="AQ46" s="21"/>
      <c r="AR46" s="22"/>
      <c r="AS46" s="21"/>
      <c r="AT46" s="22"/>
      <c r="AU46" s="21"/>
      <c r="AV46" s="22"/>
      <c r="AW46" s="21"/>
      <c r="AX46" s="22"/>
      <c r="AY46" s="21"/>
      <c r="AZ46" s="22"/>
      <c r="BA46" s="21"/>
      <c r="BB46" s="22"/>
      <c r="BC46" s="21"/>
      <c r="BD46" s="22"/>
      <c r="BE46" s="21"/>
      <c r="BF46" s="22"/>
      <c r="BG46" s="21"/>
      <c r="BH46" s="22"/>
      <c r="BI46" s="21"/>
      <c r="BJ46" s="22"/>
      <c r="BK46" s="21"/>
      <c r="BL46" s="22"/>
      <c r="BM46" s="21"/>
      <c r="BN46" s="22"/>
      <c r="BO46" s="21"/>
      <c r="BP46" s="22"/>
      <c r="BQ46" s="21"/>
      <c r="BR46" s="22"/>
      <c r="BS46" s="21"/>
      <c r="BT46" s="22"/>
      <c r="BU46" s="21"/>
      <c r="BV46" s="22"/>
      <c r="BW46" s="21"/>
      <c r="BX46" s="22"/>
      <c r="BY46" s="21"/>
      <c r="BZ46" s="22"/>
      <c r="CA46" s="21"/>
      <c r="CB46" s="22"/>
      <c r="CC46" s="21"/>
      <c r="CD46" s="22"/>
      <c r="CE46" s="21"/>
      <c r="CF46" s="22"/>
      <c r="CG46" s="21"/>
      <c r="CH46" s="22"/>
      <c r="CI46" s="21"/>
      <c r="CJ46" s="22"/>
      <c r="CK46" s="21"/>
      <c r="CL46" s="22"/>
      <c r="CM46" s="21"/>
      <c r="CN46" s="22"/>
      <c r="CO46" s="21"/>
      <c r="CP46" s="22"/>
      <c r="CQ46" s="21"/>
      <c r="CR46" s="22"/>
      <c r="CS46" s="21"/>
      <c r="CT46" s="83" t="s">
        <v>22</v>
      </c>
      <c r="CU46" s="21"/>
      <c r="CV46" s="24"/>
      <c r="CW46" s="21"/>
      <c r="CX46" s="22"/>
      <c r="CY46" s="21"/>
      <c r="CZ46" s="24"/>
      <c r="DA46" s="21"/>
      <c r="DB46" s="24"/>
      <c r="DC46" s="21"/>
      <c r="DD46" s="24"/>
      <c r="DE46" s="21"/>
      <c r="DF46" s="24"/>
      <c r="DG46" s="21"/>
      <c r="DH46" s="24"/>
      <c r="DI46" s="21"/>
      <c r="DJ46" s="24"/>
      <c r="DK46" s="21"/>
      <c r="DL46" s="24"/>
      <c r="DM46" s="21"/>
      <c r="DN46" s="24"/>
      <c r="DO46" s="21"/>
      <c r="DP46" s="24"/>
      <c r="DQ46" s="787"/>
      <c r="DR46" s="24"/>
      <c r="DS46" s="21"/>
      <c r="DT46" s="725"/>
    </row>
    <row r="47" spans="1:143" ht="16.350000000000001" customHeight="1">
      <c r="A47" s="5" t="s">
        <v>17</v>
      </c>
      <c r="B47" s="2" t="s">
        <v>22</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5"/>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83" t="s">
        <v>22</v>
      </c>
      <c r="CU47" s="22"/>
      <c r="CV47" s="24"/>
      <c r="CW47" s="22"/>
      <c r="CX47" s="22"/>
      <c r="CY47" s="22"/>
      <c r="CZ47" s="24"/>
      <c r="DA47" s="22"/>
      <c r="DB47" s="24"/>
      <c r="DC47" s="22"/>
      <c r="DD47" s="24"/>
      <c r="DE47" s="22"/>
      <c r="DF47" s="24"/>
      <c r="DG47" s="22"/>
      <c r="DH47" s="24"/>
      <c r="DI47" s="22"/>
      <c r="DJ47" s="24"/>
      <c r="DK47" s="22"/>
      <c r="DL47" s="24"/>
      <c r="DM47" s="22"/>
      <c r="DN47" s="24"/>
      <c r="DO47" s="22"/>
      <c r="DP47" s="24"/>
      <c r="DQ47" s="24"/>
      <c r="DR47" s="24"/>
      <c r="DS47" s="22"/>
      <c r="DT47" s="725"/>
    </row>
    <row r="48" spans="1:143">
      <c r="A48" s="82" t="s">
        <v>312</v>
      </c>
      <c r="B48" s="2" t="s">
        <v>22</v>
      </c>
      <c r="C48" s="22">
        <v>0</v>
      </c>
      <c r="D48" s="22"/>
      <c r="E48" s="22">
        <v>0</v>
      </c>
      <c r="F48" s="22"/>
      <c r="G48" s="22">
        <v>0</v>
      </c>
      <c r="H48" s="22"/>
      <c r="I48" s="22">
        <v>4837</v>
      </c>
      <c r="J48" s="22"/>
      <c r="K48" s="22">
        <v>0</v>
      </c>
      <c r="L48" s="22"/>
      <c r="M48" s="22">
        <v>600</v>
      </c>
      <c r="N48" s="22"/>
      <c r="O48" s="22">
        <v>0</v>
      </c>
      <c r="P48" s="24"/>
      <c r="Q48" s="22">
        <v>2078</v>
      </c>
      <c r="R48" s="24"/>
      <c r="S48" s="22">
        <v>0</v>
      </c>
      <c r="T48" s="24"/>
      <c r="U48" s="22">
        <v>0</v>
      </c>
      <c r="V48" s="22"/>
      <c r="W48" s="22">
        <v>0</v>
      </c>
      <c r="X48" s="22"/>
      <c r="Y48" s="22">
        <v>182</v>
      </c>
      <c r="Z48" s="22"/>
      <c r="AA48" s="22">
        <v>115208</v>
      </c>
      <c r="AB48" s="22" t="s">
        <v>22</v>
      </c>
      <c r="AC48" s="22">
        <v>129363</v>
      </c>
      <c r="AD48" s="22" t="s">
        <v>22</v>
      </c>
      <c r="AE48" s="22">
        <v>0</v>
      </c>
      <c r="AF48" s="25"/>
      <c r="AG48" s="22">
        <v>0</v>
      </c>
      <c r="AH48" s="22"/>
      <c r="AI48" s="22">
        <v>0</v>
      </c>
      <c r="AJ48" s="22"/>
      <c r="AK48" s="22">
        <v>15475</v>
      </c>
      <c r="AL48" s="22"/>
      <c r="AM48" s="22">
        <v>0</v>
      </c>
      <c r="AN48" s="24" t="s">
        <v>22</v>
      </c>
      <c r="AO48" s="22">
        <v>0</v>
      </c>
      <c r="AP48" s="22"/>
      <c r="AQ48" s="22">
        <v>0</v>
      </c>
      <c r="AR48" s="22"/>
      <c r="AS48" s="22">
        <v>0</v>
      </c>
      <c r="AT48" s="23"/>
      <c r="AU48" s="22">
        <v>500000</v>
      </c>
      <c r="AV48" s="23"/>
      <c r="AW48" s="22">
        <v>0</v>
      </c>
      <c r="AX48" s="22"/>
      <c r="AY48" s="22">
        <v>0</v>
      </c>
      <c r="AZ48" s="22"/>
      <c r="BA48" s="22">
        <v>0</v>
      </c>
      <c r="BB48" s="22"/>
      <c r="BC48" s="22">
        <v>0</v>
      </c>
      <c r="BD48" s="22"/>
      <c r="BE48" s="22">
        <v>0</v>
      </c>
      <c r="BF48" s="22"/>
      <c r="BG48" s="22">
        <v>0</v>
      </c>
      <c r="BH48" s="22"/>
      <c r="BI48" s="22">
        <v>0</v>
      </c>
      <c r="BJ48" s="22"/>
      <c r="BK48" s="22">
        <v>0</v>
      </c>
      <c r="BL48" s="22"/>
      <c r="BM48" s="22">
        <v>81073</v>
      </c>
      <c r="BN48" s="22"/>
      <c r="BO48" s="22">
        <v>6550</v>
      </c>
      <c r="BP48" s="30"/>
      <c r="BQ48" s="22">
        <v>0</v>
      </c>
      <c r="BR48" s="22"/>
      <c r="BS48" s="22">
        <v>444212</v>
      </c>
      <c r="BT48" s="22"/>
      <c r="BU48" s="22">
        <v>0</v>
      </c>
      <c r="BV48" s="30"/>
      <c r="BW48" s="22">
        <v>397265</v>
      </c>
      <c r="BX48" s="24"/>
      <c r="BY48" s="22">
        <v>0</v>
      </c>
      <c r="BZ48" s="22"/>
      <c r="CA48" s="22">
        <v>2381</v>
      </c>
      <c r="CB48" s="22"/>
      <c r="CC48" s="22">
        <v>0</v>
      </c>
      <c r="CD48" s="22"/>
      <c r="CE48" s="22">
        <v>0</v>
      </c>
      <c r="CF48" s="24"/>
      <c r="CG48" s="22">
        <v>300</v>
      </c>
      <c r="CH48" s="22"/>
      <c r="CI48" s="22">
        <v>50000</v>
      </c>
      <c r="CJ48" s="22"/>
      <c r="CK48" s="22">
        <v>0</v>
      </c>
      <c r="CL48" s="22"/>
      <c r="CM48" s="22">
        <v>0</v>
      </c>
      <c r="CN48" s="24"/>
      <c r="CO48" s="22">
        <v>0</v>
      </c>
      <c r="CP48" s="22" t="s">
        <v>22</v>
      </c>
      <c r="CQ48" s="22">
        <v>0</v>
      </c>
      <c r="CR48" s="22"/>
      <c r="CS48" s="22">
        <v>0</v>
      </c>
      <c r="CT48" s="83" t="s">
        <v>22</v>
      </c>
      <c r="CU48" s="22">
        <v>0</v>
      </c>
      <c r="CV48" s="24"/>
      <c r="CW48" s="22">
        <v>0</v>
      </c>
      <c r="CX48" s="22"/>
      <c r="CY48" s="22">
        <v>2137</v>
      </c>
      <c r="CZ48" s="24"/>
      <c r="DA48" s="22">
        <v>2286420</v>
      </c>
      <c r="DB48" s="24"/>
      <c r="DC48" s="22">
        <v>0</v>
      </c>
      <c r="DD48" s="24"/>
      <c r="DE48" s="22">
        <v>0</v>
      </c>
      <c r="DF48" s="24"/>
      <c r="DG48" s="22">
        <v>0</v>
      </c>
      <c r="DH48" s="24"/>
      <c r="DI48" s="22">
        <v>0</v>
      </c>
      <c r="DJ48" s="24" t="s">
        <v>22</v>
      </c>
      <c r="DK48" s="22">
        <v>0</v>
      </c>
      <c r="DL48" s="24"/>
      <c r="DM48" s="22">
        <v>0</v>
      </c>
      <c r="DN48" s="24"/>
      <c r="DO48" s="22">
        <v>-256657</v>
      </c>
      <c r="DP48" s="24"/>
      <c r="DQ48" s="30">
        <f>ROUND(SUM(C48:DO48),1)</f>
        <v>3781424</v>
      </c>
      <c r="DR48" s="24"/>
      <c r="DS48" s="22">
        <v>3090322</v>
      </c>
    </row>
    <row r="49" spans="1:132" ht="13.5" customHeight="1">
      <c r="A49" s="82" t="s">
        <v>772</v>
      </c>
      <c r="B49" s="2" t="s">
        <v>22</v>
      </c>
      <c r="C49" s="22">
        <v>0</v>
      </c>
      <c r="D49" s="22"/>
      <c r="E49" s="22">
        <v>0</v>
      </c>
      <c r="F49" s="22"/>
      <c r="G49" s="22">
        <v>0</v>
      </c>
      <c r="H49" s="22"/>
      <c r="I49" s="22">
        <v>0</v>
      </c>
      <c r="J49" s="22"/>
      <c r="K49" s="22">
        <v>0</v>
      </c>
      <c r="L49" s="22"/>
      <c r="M49" s="22">
        <v>-67</v>
      </c>
      <c r="N49" s="22"/>
      <c r="O49" s="22">
        <v>0</v>
      </c>
      <c r="P49" s="24"/>
      <c r="Q49" s="22">
        <v>0</v>
      </c>
      <c r="R49" s="24"/>
      <c r="S49" s="22">
        <v>0</v>
      </c>
      <c r="T49" s="24"/>
      <c r="U49" s="22">
        <v>0</v>
      </c>
      <c r="V49" s="22"/>
      <c r="W49" s="22">
        <v>-4</v>
      </c>
      <c r="X49" s="22"/>
      <c r="Y49" s="22">
        <v>-1835</v>
      </c>
      <c r="Z49" s="22"/>
      <c r="AA49" s="22">
        <v>0</v>
      </c>
      <c r="AB49" s="22" t="s">
        <v>22</v>
      </c>
      <c r="AC49" s="22">
        <v>0</v>
      </c>
      <c r="AD49" s="22" t="s">
        <v>22</v>
      </c>
      <c r="AE49" s="22">
        <v>-65</v>
      </c>
      <c r="AF49" s="25"/>
      <c r="AG49" s="22">
        <v>0</v>
      </c>
      <c r="AH49" s="22"/>
      <c r="AI49" s="22">
        <v>0</v>
      </c>
      <c r="AJ49" s="22"/>
      <c r="AK49" s="22">
        <v>-11358</v>
      </c>
      <c r="AL49" s="22"/>
      <c r="AM49" s="22">
        <v>-30045</v>
      </c>
      <c r="AN49" s="22" t="s">
        <v>22</v>
      </c>
      <c r="AO49" s="22">
        <v>0</v>
      </c>
      <c r="AP49" s="22"/>
      <c r="AQ49" s="22">
        <v>0</v>
      </c>
      <c r="AR49" s="22"/>
      <c r="AS49" s="22">
        <v>-107377</v>
      </c>
      <c r="AT49" s="23"/>
      <c r="AU49" s="22">
        <v>-162000</v>
      </c>
      <c r="AV49" s="23"/>
      <c r="AW49" s="22">
        <v>0</v>
      </c>
      <c r="AX49" s="22"/>
      <c r="AY49" s="22">
        <v>0</v>
      </c>
      <c r="AZ49" s="22"/>
      <c r="BA49" s="22">
        <v>0</v>
      </c>
      <c r="BB49" s="22"/>
      <c r="BC49" s="22">
        <v>0</v>
      </c>
      <c r="BD49" s="22"/>
      <c r="BE49" s="22">
        <v>0</v>
      </c>
      <c r="BF49" s="22"/>
      <c r="BG49" s="22">
        <v>0</v>
      </c>
      <c r="BH49" s="22"/>
      <c r="BI49" s="22">
        <v>0</v>
      </c>
      <c r="BJ49" s="22"/>
      <c r="BK49" s="22">
        <v>-612</v>
      </c>
      <c r="BL49" s="22"/>
      <c r="BM49" s="22">
        <v>-817</v>
      </c>
      <c r="BN49" s="22"/>
      <c r="BO49" s="22">
        <v>-951</v>
      </c>
      <c r="BP49" s="24"/>
      <c r="BQ49" s="22">
        <v>0</v>
      </c>
      <c r="BR49" s="22"/>
      <c r="BS49" s="22">
        <v>-78152</v>
      </c>
      <c r="BT49" s="22"/>
      <c r="BU49" s="22">
        <v>0</v>
      </c>
      <c r="BV49" s="30"/>
      <c r="BW49" s="22">
        <v>0</v>
      </c>
      <c r="BX49" s="24"/>
      <c r="BY49" s="22">
        <v>0</v>
      </c>
      <c r="BZ49" s="22"/>
      <c r="CA49" s="22">
        <v>0</v>
      </c>
      <c r="CB49" s="22"/>
      <c r="CC49" s="22">
        <v>0</v>
      </c>
      <c r="CD49" s="22"/>
      <c r="CE49" s="22">
        <v>0</v>
      </c>
      <c r="CF49" s="24"/>
      <c r="CG49" s="22">
        <v>-34</v>
      </c>
      <c r="CH49" s="22"/>
      <c r="CI49" s="22">
        <v>0</v>
      </c>
      <c r="CJ49" s="22"/>
      <c r="CK49" s="22">
        <v>0</v>
      </c>
      <c r="CL49" s="22"/>
      <c r="CM49" s="22">
        <v>0</v>
      </c>
      <c r="CN49" s="24"/>
      <c r="CO49" s="22">
        <v>0</v>
      </c>
      <c r="CP49" s="22" t="s">
        <v>22</v>
      </c>
      <c r="CQ49" s="22">
        <v>0</v>
      </c>
      <c r="CR49" s="22"/>
      <c r="CS49" s="22">
        <v>0</v>
      </c>
      <c r="CT49" s="83" t="s">
        <v>22</v>
      </c>
      <c r="CU49" s="22">
        <v>-4246</v>
      </c>
      <c r="CV49" s="24"/>
      <c r="CW49" s="22">
        <v>-83420</v>
      </c>
      <c r="CX49" s="22"/>
      <c r="CY49" s="22">
        <v>-359619</v>
      </c>
      <c r="CZ49" s="24"/>
      <c r="DA49" s="22">
        <v>-136495</v>
      </c>
      <c r="DB49" s="24"/>
      <c r="DC49" s="22">
        <v>-2400</v>
      </c>
      <c r="DD49" s="24"/>
      <c r="DE49" s="22">
        <v>-263</v>
      </c>
      <c r="DF49" s="24"/>
      <c r="DG49" s="22">
        <v>-5163</v>
      </c>
      <c r="DH49" s="24"/>
      <c r="DI49" s="22">
        <v>0</v>
      </c>
      <c r="DJ49" s="24" t="s">
        <v>22</v>
      </c>
      <c r="DK49" s="22">
        <v>0</v>
      </c>
      <c r="DL49" s="24"/>
      <c r="DM49" s="22">
        <v>0</v>
      </c>
      <c r="DN49" s="24"/>
      <c r="DO49" s="22">
        <f>-DO48</f>
        <v>256657</v>
      </c>
      <c r="DP49" s="24"/>
      <c r="DQ49" s="30">
        <f>ROUND(SUM(C49:DO49),1)</f>
        <v>-728266</v>
      </c>
      <c r="DR49" s="24"/>
      <c r="DS49" s="22">
        <v>-1529333</v>
      </c>
    </row>
    <row r="50" spans="1:132" ht="16.350000000000001" customHeight="1">
      <c r="A50" s="11" t="s">
        <v>313</v>
      </c>
      <c r="B50" s="5" t="s">
        <v>22</v>
      </c>
      <c r="C50" s="86">
        <f>ROUND(SUM(C48:C49),1)</f>
        <v>0</v>
      </c>
      <c r="D50" s="25"/>
      <c r="E50" s="86">
        <f>ROUND(SUM(E48:E49),1)</f>
        <v>0</v>
      </c>
      <c r="F50" s="25"/>
      <c r="G50" s="86">
        <f>ROUND(SUM(G48:G49),1)</f>
        <v>0</v>
      </c>
      <c r="H50" s="25"/>
      <c r="I50" s="86">
        <f>ROUND(SUM(I48:I49),1)</f>
        <v>4837</v>
      </c>
      <c r="J50" s="25"/>
      <c r="K50" s="86">
        <f>ROUND(SUM(K48:K49),1)</f>
        <v>0</v>
      </c>
      <c r="L50" s="25"/>
      <c r="M50" s="86">
        <f>ROUND(SUM(M48:M49),1)</f>
        <v>533</v>
      </c>
      <c r="N50" s="25"/>
      <c r="O50" s="86">
        <f>ROUND(SUM(O48:O49),1)</f>
        <v>0</v>
      </c>
      <c r="P50" s="62"/>
      <c r="Q50" s="86">
        <f>ROUND(SUM(Q48:Q49),1)</f>
        <v>2078</v>
      </c>
      <c r="R50" s="62"/>
      <c r="S50" s="86">
        <f>ROUND(SUM(S48:S49),1)</f>
        <v>0</v>
      </c>
      <c r="T50" s="62"/>
      <c r="U50" s="86">
        <f>ROUND(SUM(U48:U49),1)</f>
        <v>0</v>
      </c>
      <c r="V50" s="25"/>
      <c r="W50" s="86">
        <f>ROUND(SUM(W48:W49),1)</f>
        <v>-4</v>
      </c>
      <c r="X50" s="25"/>
      <c r="Y50" s="86">
        <f>ROUND(SUM(Y48:Y49),1)</f>
        <v>-1653</v>
      </c>
      <c r="Z50" s="25"/>
      <c r="AA50" s="86">
        <f>ROUND(SUM(AA48:AA49),1)</f>
        <v>115208</v>
      </c>
      <c r="AB50" s="25" t="s">
        <v>22</v>
      </c>
      <c r="AC50" s="86">
        <f>ROUND(SUM(AC48:AC49),1)</f>
        <v>129363</v>
      </c>
      <c r="AD50" s="25" t="s">
        <v>22</v>
      </c>
      <c r="AE50" s="86">
        <f>ROUND(SUM(AE48:AE49),1)</f>
        <v>-65</v>
      </c>
      <c r="AF50" s="25"/>
      <c r="AG50" s="86">
        <f>ROUND(SUM(AG48:AG49),1)</f>
        <v>0</v>
      </c>
      <c r="AH50" s="25"/>
      <c r="AI50" s="86">
        <f>ROUND(SUM(AI48:AI49),1)</f>
        <v>0</v>
      </c>
      <c r="AJ50" s="25"/>
      <c r="AK50" s="86">
        <f>ROUND(SUM(AK48:AK49),1)</f>
        <v>4117</v>
      </c>
      <c r="AL50" s="25"/>
      <c r="AM50" s="86">
        <f>ROUND(SUM(AM48:AM49),1)</f>
        <v>-30045</v>
      </c>
      <c r="AN50" s="25" t="s">
        <v>22</v>
      </c>
      <c r="AO50" s="86">
        <f>ROUND(SUM(AO48:AO49),1)</f>
        <v>0</v>
      </c>
      <c r="AP50" s="25"/>
      <c r="AQ50" s="86">
        <f>ROUND(SUM(AQ48:AQ49),1)</f>
        <v>0</v>
      </c>
      <c r="AR50" s="22"/>
      <c r="AS50" s="86">
        <f>ROUND(SUM(AS48:AS49),1)</f>
        <v>-107377</v>
      </c>
      <c r="AT50" s="62"/>
      <c r="AU50" s="86">
        <f>ROUND(SUM(AU48:AU49),1)</f>
        <v>338000</v>
      </c>
      <c r="AV50" s="62"/>
      <c r="AW50" s="86">
        <f>ROUND(SUM(AW48:AW49),1)</f>
        <v>0</v>
      </c>
      <c r="AX50" s="25"/>
      <c r="AY50" s="86">
        <f>ROUND(SUM(AY48:AY49),1)</f>
        <v>0</v>
      </c>
      <c r="AZ50" s="25"/>
      <c r="BA50" s="86">
        <f>ROUND(SUM(BA48:BA49),1)</f>
        <v>0</v>
      </c>
      <c r="BB50" s="25"/>
      <c r="BC50" s="86">
        <f>ROUND(SUM(BC48:BC49),1)</f>
        <v>0</v>
      </c>
      <c r="BD50" s="25"/>
      <c r="BE50" s="86">
        <f>ROUND(SUM(BE48:BE49),1)</f>
        <v>0</v>
      </c>
      <c r="BF50" s="25"/>
      <c r="BG50" s="86">
        <f>ROUND(SUM(BG48:BG49),1)</f>
        <v>0</v>
      </c>
      <c r="BH50" s="25"/>
      <c r="BI50" s="86">
        <f>ROUND(SUM(BI48:BI49),1)</f>
        <v>0</v>
      </c>
      <c r="BJ50" s="25"/>
      <c r="BK50" s="86">
        <f>ROUND(SUM(BK48:BK49),1)</f>
        <v>-612</v>
      </c>
      <c r="BL50" s="25"/>
      <c r="BM50" s="86">
        <f>ROUND(SUM(BM48:BM49),1)</f>
        <v>80256</v>
      </c>
      <c r="BN50" s="25"/>
      <c r="BO50" s="86">
        <f>ROUND(SUM(BO48:BO49),1)</f>
        <v>5599</v>
      </c>
      <c r="BP50" s="25"/>
      <c r="BQ50" s="86">
        <f>ROUND(SUM(BQ48:BQ49),1)</f>
        <v>0</v>
      </c>
      <c r="BR50" s="25"/>
      <c r="BS50" s="86">
        <f>ROUND(SUM(BS48:BS49),1)</f>
        <v>366060</v>
      </c>
      <c r="BT50" s="25"/>
      <c r="BU50" s="86">
        <f>ROUND(SUM(BU48:BU49),1)</f>
        <v>0</v>
      </c>
      <c r="BV50" s="25"/>
      <c r="BW50" s="86">
        <f>ROUND(SUM(BW48:BW49),1)</f>
        <v>397265</v>
      </c>
      <c r="BX50" s="62"/>
      <c r="BY50" s="86">
        <f>ROUND(SUM(BY48:BY49),1)</f>
        <v>0</v>
      </c>
      <c r="BZ50" s="25"/>
      <c r="CA50" s="86">
        <f>ROUND(SUM(CA48:CA49),1)</f>
        <v>2381</v>
      </c>
      <c r="CB50" s="25"/>
      <c r="CC50" s="86">
        <f>ROUND(SUM(CC48:CC49),1)</f>
        <v>0</v>
      </c>
      <c r="CD50" s="25"/>
      <c r="CE50" s="86">
        <f>ROUND(SUM(CE48:CE49),1)</f>
        <v>0</v>
      </c>
      <c r="CF50" s="62"/>
      <c r="CG50" s="86">
        <f>ROUND(SUM(CG48:CG49),1)</f>
        <v>266</v>
      </c>
      <c r="CH50" s="25"/>
      <c r="CI50" s="86">
        <f>ROUND(SUM(CI48:CI49),1)</f>
        <v>50000</v>
      </c>
      <c r="CJ50" s="25"/>
      <c r="CK50" s="86">
        <f>ROUND(SUM(CK48:CK49),1)</f>
        <v>0</v>
      </c>
      <c r="CL50" s="25"/>
      <c r="CM50" s="86">
        <f>ROUND(SUM(CM48:CM49),1)</f>
        <v>0</v>
      </c>
      <c r="CN50" s="62"/>
      <c r="CO50" s="86">
        <f>ROUND(SUM(CO48:CO49),1)</f>
        <v>0</v>
      </c>
      <c r="CP50" s="25" t="s">
        <v>22</v>
      </c>
      <c r="CQ50" s="86">
        <f>ROUND(SUM(CQ48:CQ49),1)</f>
        <v>0</v>
      </c>
      <c r="CR50" s="25"/>
      <c r="CS50" s="86">
        <f>ROUND(SUM(CS48:CS49),1)</f>
        <v>0</v>
      </c>
      <c r="CT50" s="83" t="s">
        <v>22</v>
      </c>
      <c r="CU50" s="86">
        <f>ROUND(SUM(CU48:CU49),1)</f>
        <v>-4246</v>
      </c>
      <c r="CV50" s="62"/>
      <c r="CW50" s="86">
        <f>ROUND(SUM(CW48:CW49),1)</f>
        <v>-83420</v>
      </c>
      <c r="CX50" s="25"/>
      <c r="CY50" s="86">
        <f>ROUND(SUM(CY48:CY49),1)</f>
        <v>-357482</v>
      </c>
      <c r="CZ50" s="62"/>
      <c r="DA50" s="86">
        <f>ROUND(SUM(DA48:DA49),1)</f>
        <v>2149925</v>
      </c>
      <c r="DB50" s="62"/>
      <c r="DC50" s="86">
        <f>ROUND(SUM(DC48:DC49),1)</f>
        <v>-2400</v>
      </c>
      <c r="DD50" s="62"/>
      <c r="DE50" s="86">
        <f>ROUND(SUM(DE48:DE49),1)</f>
        <v>-263</v>
      </c>
      <c r="DF50" s="62"/>
      <c r="DG50" s="86">
        <f>ROUND(SUM(DG48:DG49),1)</f>
        <v>-5163</v>
      </c>
      <c r="DH50" s="62"/>
      <c r="DI50" s="86">
        <f>ROUND(SUM(DI48:DI49),1)</f>
        <v>0</v>
      </c>
      <c r="DJ50" s="62" t="s">
        <v>22</v>
      </c>
      <c r="DK50" s="86">
        <f>ROUND(SUM(DK48:DK49),1)</f>
        <v>0</v>
      </c>
      <c r="DL50" s="62"/>
      <c r="DM50" s="86">
        <f>ROUND(SUM(DM48:DM49),1)</f>
        <v>0</v>
      </c>
      <c r="DN50" s="62"/>
      <c r="DO50" s="86">
        <f>ROUND(SUM(DO48:DO49),1)</f>
        <v>0</v>
      </c>
      <c r="DP50" s="62"/>
      <c r="DQ50" s="86">
        <f>ROUND(SUM(DQ48:DQ49),1)</f>
        <v>3053158</v>
      </c>
      <c r="DR50" s="24"/>
      <c r="DS50" s="86">
        <f>ROUND(SUM(DS48:DS49),1)</f>
        <v>1560989</v>
      </c>
      <c r="DT50" s="789"/>
      <c r="DV50" s="697"/>
    </row>
    <row r="51" spans="1:132" ht="13.35" customHeight="1">
      <c r="A51" s="2"/>
      <c r="B51" s="2" t="s">
        <v>22</v>
      </c>
      <c r="C51" s="25"/>
      <c r="D51" s="22"/>
      <c r="E51" s="25"/>
      <c r="F51" s="22"/>
      <c r="G51" s="25"/>
      <c r="H51" s="22"/>
      <c r="I51" s="25"/>
      <c r="J51" s="22"/>
      <c r="K51" s="25"/>
      <c r="L51" s="22"/>
      <c r="M51" s="25"/>
      <c r="N51" s="22"/>
      <c r="O51" s="25"/>
      <c r="P51" s="22"/>
      <c r="Q51" s="25"/>
      <c r="R51" s="22"/>
      <c r="S51" s="25"/>
      <c r="T51" s="22"/>
      <c r="U51" s="25"/>
      <c r="V51" s="25"/>
      <c r="W51" s="25"/>
      <c r="X51" s="22"/>
      <c r="Y51" s="25"/>
      <c r="Z51" s="22"/>
      <c r="AA51" s="25"/>
      <c r="AB51" s="22"/>
      <c r="AC51" s="25"/>
      <c r="AD51" s="22"/>
      <c r="AE51" s="25"/>
      <c r="AF51" s="25"/>
      <c r="AG51" s="25"/>
      <c r="AH51" s="22"/>
      <c r="AI51" s="25"/>
      <c r="AJ51" s="22"/>
      <c r="AK51" s="25"/>
      <c r="AL51" s="22"/>
      <c r="AM51" s="25"/>
      <c r="AN51" s="22"/>
      <c r="AO51" s="25"/>
      <c r="AP51" s="22"/>
      <c r="AQ51" s="25"/>
      <c r="AR51" s="22"/>
      <c r="AS51" s="25"/>
      <c r="AT51" s="22"/>
      <c r="AU51" s="25"/>
      <c r="AV51" s="22"/>
      <c r="AW51" s="25"/>
      <c r="AX51" s="22"/>
      <c r="AY51" s="25"/>
      <c r="AZ51" s="22"/>
      <c r="BA51" s="25"/>
      <c r="BB51" s="22"/>
      <c r="BC51" s="25"/>
      <c r="BD51" s="22"/>
      <c r="BE51" s="25"/>
      <c r="BF51" s="22"/>
      <c r="BG51" s="25"/>
      <c r="BH51" s="22"/>
      <c r="BI51" s="25"/>
      <c r="BJ51" s="22"/>
      <c r="BK51" s="25"/>
      <c r="BL51" s="22"/>
      <c r="BM51" s="25"/>
      <c r="BN51" s="25"/>
      <c r="BO51" s="25"/>
      <c r="BP51" s="22"/>
      <c r="BQ51" s="25"/>
      <c r="BR51" s="22"/>
      <c r="BS51" s="25"/>
      <c r="BT51" s="25"/>
      <c r="BU51" s="25"/>
      <c r="BV51" s="22"/>
      <c r="BW51" s="25"/>
      <c r="BX51" s="22"/>
      <c r="BY51" s="25"/>
      <c r="BZ51" s="22"/>
      <c r="CA51" s="25"/>
      <c r="CB51" s="22"/>
      <c r="CC51" s="25"/>
      <c r="CD51" s="22"/>
      <c r="CE51" s="25"/>
      <c r="CF51" s="22"/>
      <c r="CG51" s="25"/>
      <c r="CH51" s="25"/>
      <c r="CI51" s="25"/>
      <c r="CJ51" s="22"/>
      <c r="CK51" s="25"/>
      <c r="CL51" s="22"/>
      <c r="CM51" s="25"/>
      <c r="CN51" s="22"/>
      <c r="CO51" s="25"/>
      <c r="CP51" s="22"/>
      <c r="CQ51" s="25"/>
      <c r="CR51" s="22"/>
      <c r="CS51" s="25"/>
      <c r="CT51" s="83" t="s">
        <v>22</v>
      </c>
      <c r="CU51" s="25"/>
      <c r="CV51" s="24"/>
      <c r="CW51" s="25"/>
      <c r="CX51" s="25"/>
      <c r="CY51" s="25"/>
      <c r="CZ51" s="24"/>
      <c r="DA51" s="25"/>
      <c r="DB51" s="24"/>
      <c r="DC51" s="25"/>
      <c r="DD51" s="24"/>
      <c r="DE51" s="25"/>
      <c r="DF51" s="24"/>
      <c r="DG51" s="25"/>
      <c r="DH51" s="24"/>
      <c r="DI51" s="25"/>
      <c r="DJ51" s="24"/>
      <c r="DK51" s="25"/>
      <c r="DL51" s="24"/>
      <c r="DM51" s="25"/>
      <c r="DN51" s="24"/>
      <c r="DO51" s="25"/>
      <c r="DP51" s="24"/>
      <c r="DQ51" s="787"/>
      <c r="DR51" s="24"/>
      <c r="DS51" s="25"/>
      <c r="DT51" s="725"/>
    </row>
    <row r="52" spans="1:132" ht="14.1" customHeight="1">
      <c r="A52" s="5" t="s">
        <v>314</v>
      </c>
      <c r="B52" s="2"/>
      <c r="C52" s="25"/>
      <c r="D52" s="22"/>
      <c r="E52" s="25"/>
      <c r="F52" s="22"/>
      <c r="G52" s="25"/>
      <c r="H52" s="22"/>
      <c r="I52" s="25"/>
      <c r="J52" s="22"/>
      <c r="K52" s="25"/>
      <c r="L52" s="22"/>
      <c r="M52" s="25"/>
      <c r="N52" s="22"/>
      <c r="O52" s="25"/>
      <c r="P52" s="22"/>
      <c r="Q52" s="25"/>
      <c r="R52" s="22"/>
      <c r="S52" s="25"/>
      <c r="T52" s="22"/>
      <c r="U52" s="25"/>
      <c r="V52" s="25"/>
      <c r="W52" s="25"/>
      <c r="X52" s="22"/>
      <c r="Y52" s="25"/>
      <c r="Z52" s="22"/>
      <c r="AA52" s="25"/>
      <c r="AB52" s="22"/>
      <c r="AC52" s="25"/>
      <c r="AD52" s="22"/>
      <c r="AE52" s="25"/>
      <c r="AF52" s="25"/>
      <c r="AG52" s="25"/>
      <c r="AH52" s="22"/>
      <c r="AI52" s="25"/>
      <c r="AJ52" s="22"/>
      <c r="AK52" s="25"/>
      <c r="AL52" s="22"/>
      <c r="AM52" s="25"/>
      <c r="AN52" s="22"/>
      <c r="AO52" s="25"/>
      <c r="AP52" s="22"/>
      <c r="AQ52" s="25"/>
      <c r="AR52" s="22"/>
      <c r="AS52" s="25"/>
      <c r="AT52" s="22"/>
      <c r="AU52" s="25"/>
      <c r="AV52" s="22"/>
      <c r="AW52" s="25"/>
      <c r="AX52" s="22"/>
      <c r="AY52" s="25"/>
      <c r="AZ52" s="22"/>
      <c r="BA52" s="25"/>
      <c r="BB52" s="22"/>
      <c r="BC52" s="25"/>
      <c r="BD52" s="22"/>
      <c r="BE52" s="25"/>
      <c r="BF52" s="22"/>
      <c r="BG52" s="25"/>
      <c r="BH52" s="22"/>
      <c r="BI52" s="25"/>
      <c r="BJ52" s="22"/>
      <c r="BK52" s="25"/>
      <c r="BL52" s="22"/>
      <c r="BM52" s="25"/>
      <c r="BN52" s="25"/>
      <c r="BO52" s="25"/>
      <c r="BP52" s="22"/>
      <c r="BQ52" s="25"/>
      <c r="BR52" s="22"/>
      <c r="BS52" s="25"/>
      <c r="BT52" s="25"/>
      <c r="BU52" s="25"/>
      <c r="BV52" s="22"/>
      <c r="BW52" s="25"/>
      <c r="BX52" s="22"/>
      <c r="BY52" s="25"/>
      <c r="BZ52" s="22"/>
      <c r="CA52" s="25"/>
      <c r="CB52" s="22"/>
      <c r="CC52" s="25"/>
      <c r="CD52" s="22"/>
      <c r="CE52" s="25"/>
      <c r="CF52" s="22"/>
      <c r="CG52" s="25"/>
      <c r="CH52" s="25"/>
      <c r="CI52" s="25"/>
      <c r="CJ52" s="22"/>
      <c r="CK52" s="25"/>
      <c r="CL52" s="22"/>
      <c r="CM52" s="25"/>
      <c r="CN52" s="22"/>
      <c r="CO52" s="25"/>
      <c r="CP52" s="22"/>
      <c r="CQ52" s="25"/>
      <c r="CR52" s="22"/>
      <c r="CS52" s="25"/>
      <c r="CT52" s="83" t="s">
        <v>22</v>
      </c>
      <c r="CU52" s="25"/>
      <c r="CV52" s="24"/>
      <c r="CW52" s="25"/>
      <c r="CX52" s="25"/>
      <c r="CY52" s="25"/>
      <c r="CZ52" s="24"/>
      <c r="DA52" s="25"/>
      <c r="DB52" s="24"/>
      <c r="DC52" s="25"/>
      <c r="DD52" s="24"/>
      <c r="DE52" s="25"/>
      <c r="DF52" s="24"/>
      <c r="DG52" s="25"/>
      <c r="DH52" s="24"/>
      <c r="DI52" s="25"/>
      <c r="DJ52" s="24"/>
      <c r="DK52" s="25"/>
      <c r="DL52" s="24"/>
      <c r="DM52" s="25"/>
      <c r="DN52" s="24"/>
      <c r="DO52" s="25"/>
      <c r="DP52" s="24"/>
      <c r="DQ52" s="24"/>
      <c r="DR52" s="24"/>
      <c r="DS52" s="25"/>
      <c r="DT52" s="725"/>
    </row>
    <row r="53" spans="1:132" ht="14.1" customHeight="1">
      <c r="A53" s="5" t="s">
        <v>316</v>
      </c>
      <c r="B53" s="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5"/>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83" t="s">
        <v>22</v>
      </c>
      <c r="CU53" s="22"/>
      <c r="CV53" s="24"/>
      <c r="CW53" s="22"/>
      <c r="CX53" s="22"/>
      <c r="CY53" s="22"/>
      <c r="CZ53" s="24"/>
      <c r="DA53" s="22"/>
      <c r="DB53" s="24"/>
      <c r="DC53" s="22"/>
      <c r="DD53" s="24"/>
      <c r="DE53" s="22"/>
      <c r="DF53" s="24"/>
      <c r="DG53" s="22"/>
      <c r="DH53" s="24"/>
      <c r="DI53" s="22"/>
      <c r="DJ53" s="24"/>
      <c r="DK53" s="22"/>
      <c r="DL53" s="24"/>
      <c r="DM53" s="22"/>
      <c r="DN53" s="24"/>
      <c r="DO53" s="22"/>
      <c r="DP53" s="24"/>
      <c r="DQ53" s="24"/>
      <c r="DR53" s="24"/>
      <c r="DS53" s="22"/>
      <c r="DT53" s="725"/>
    </row>
    <row r="54" spans="1:132" ht="14.1" customHeight="1">
      <c r="A54" s="11" t="s">
        <v>318</v>
      </c>
      <c r="B54" s="5" t="s">
        <v>301</v>
      </c>
      <c r="C54" s="25">
        <f>ROUND(SUM(C45)+SUM(C50),1)</f>
        <v>21</v>
      </c>
      <c r="D54" s="25"/>
      <c r="E54" s="25">
        <f>ROUND(SUM(E45)+SUM(E50),1)</f>
        <v>0</v>
      </c>
      <c r="F54" s="25"/>
      <c r="G54" s="25">
        <f>ROUND(SUM(G45)+SUM(G50),1)</f>
        <v>30</v>
      </c>
      <c r="H54" s="25"/>
      <c r="I54" s="25">
        <f>ROUND(SUM(I45)+SUM(I50),1)</f>
        <v>3713</v>
      </c>
      <c r="J54" s="25"/>
      <c r="K54" s="25">
        <f>ROUND(SUM(K45)+SUM(K50),1)</f>
        <v>-1508</v>
      </c>
      <c r="L54" s="25"/>
      <c r="M54" s="25">
        <f>ROUND(SUM(M45)+SUM(M50),1)</f>
        <v>114</v>
      </c>
      <c r="N54" s="25"/>
      <c r="O54" s="25">
        <f>ROUND(SUM(O45)+SUM(O50),1)</f>
        <v>3642</v>
      </c>
      <c r="P54" s="25"/>
      <c r="Q54" s="25">
        <f>ROUND(SUM(Q45)+SUM(Q50),1)</f>
        <v>1071</v>
      </c>
      <c r="R54" s="25"/>
      <c r="S54" s="25">
        <f>ROUND(SUM(S45)+SUM(S50),1)</f>
        <v>10</v>
      </c>
      <c r="T54" s="25"/>
      <c r="U54" s="25">
        <f>ROUND(SUM(U45)+SUM(U50),1)</f>
        <v>784</v>
      </c>
      <c r="V54" s="25"/>
      <c r="W54" s="25">
        <f>ROUND(SUM(W45)+SUM(W50),1)</f>
        <v>4006</v>
      </c>
      <c r="X54" s="25"/>
      <c r="Y54" s="25">
        <f>ROUND(SUM(Y45)+SUM(Y50),1)</f>
        <v>4867</v>
      </c>
      <c r="Z54" s="25"/>
      <c r="AA54" s="25">
        <f>ROUND(SUM(AA45)+SUM(AA50),1)</f>
        <v>2655</v>
      </c>
      <c r="AB54" s="25" t="s">
        <v>22</v>
      </c>
      <c r="AC54" s="25">
        <f>ROUND(SUM(AC45)+SUM(AC50),1)</f>
        <v>23312</v>
      </c>
      <c r="AD54" s="25" t="s">
        <v>22</v>
      </c>
      <c r="AE54" s="25">
        <f>ROUND(SUM(AE45)+SUM(AE50),1)</f>
        <v>155373</v>
      </c>
      <c r="AF54" s="25"/>
      <c r="AG54" s="25">
        <f>ROUND(SUM(AG45)+SUM(AG50),1)</f>
        <v>0</v>
      </c>
      <c r="AH54" s="25"/>
      <c r="AI54" s="25">
        <f>ROUND(SUM(AI45)+SUM(AI50),1)</f>
        <v>1</v>
      </c>
      <c r="AJ54" s="25"/>
      <c r="AK54" s="25">
        <f>ROUND(SUM(AK45)+SUM(AK50),1)</f>
        <v>-195</v>
      </c>
      <c r="AL54" s="25"/>
      <c r="AM54" s="25">
        <f>ROUND(SUM(AM45)+SUM(AM50),1)</f>
        <v>-3378</v>
      </c>
      <c r="AN54" s="25" t="s">
        <v>22</v>
      </c>
      <c r="AO54" s="25">
        <f>ROUND(SUM(AO45)+SUM(AO50),1)</f>
        <v>18</v>
      </c>
      <c r="AP54" s="25"/>
      <c r="AQ54" s="25">
        <f>ROUND(SUM(AQ45)+SUM(AQ50),1)</f>
        <v>1</v>
      </c>
      <c r="AR54" s="22"/>
      <c r="AS54" s="25">
        <f>ROUND(SUM(AS45)+SUM(AS50),1)</f>
        <v>2889</v>
      </c>
      <c r="AT54" s="25"/>
      <c r="AU54" s="25">
        <f>ROUND(SUM(AU45)+SUM(AU50),1)</f>
        <v>416705</v>
      </c>
      <c r="AV54" s="25"/>
      <c r="AW54" s="25">
        <f>ROUND(SUM(AW45)+SUM(AW50),1)</f>
        <v>-2475</v>
      </c>
      <c r="AX54" s="25"/>
      <c r="AY54" s="25">
        <f>ROUND(SUM(AY45)+SUM(AY50),1)</f>
        <v>177379</v>
      </c>
      <c r="AZ54" s="25"/>
      <c r="BA54" s="25">
        <f>ROUND(SUM(BA45)+SUM(BA50),1)</f>
        <v>5828</v>
      </c>
      <c r="BB54" s="25"/>
      <c r="BC54" s="25">
        <f>ROUND(SUM(BC45)+SUM(BC50),1)</f>
        <v>-22928</v>
      </c>
      <c r="BD54" s="25"/>
      <c r="BE54" s="25">
        <f>ROUND(SUM(BE45)+SUM(BE50),1)</f>
        <v>15</v>
      </c>
      <c r="BF54" s="25"/>
      <c r="BG54" s="25">
        <f>ROUND(SUM(BG45)+SUM(BG50),1)</f>
        <v>-1663</v>
      </c>
      <c r="BH54" s="25"/>
      <c r="BI54" s="25">
        <f>ROUND(SUM(BI45)+SUM(BI50),1)</f>
        <v>262</v>
      </c>
      <c r="BJ54" s="25"/>
      <c r="BK54" s="25">
        <f>ROUND(SUM(BK45)+SUM(BK50),1)</f>
        <v>600</v>
      </c>
      <c r="BL54" s="25"/>
      <c r="BM54" s="25">
        <f>ROUND(SUM(BM45)+SUM(BM50),1)</f>
        <v>269195</v>
      </c>
      <c r="BN54" s="25"/>
      <c r="BO54" s="25">
        <f>ROUND(SUM(BO45)+SUM(BO50),1)</f>
        <v>999</v>
      </c>
      <c r="BP54" s="25"/>
      <c r="BQ54" s="25">
        <f>ROUND(SUM(BQ45)+SUM(BQ50),1)</f>
        <v>15</v>
      </c>
      <c r="BR54" s="25"/>
      <c r="BS54" s="25">
        <f>ROUND(SUM(BS45)+SUM(BS50),1)</f>
        <v>501595</v>
      </c>
      <c r="BT54" s="25"/>
      <c r="BU54" s="25">
        <f>ROUND(SUM(BU45)+SUM(BU50),1)</f>
        <v>114571</v>
      </c>
      <c r="BV54" s="25"/>
      <c r="BW54" s="25">
        <f>ROUND(SUM(BW45)+SUM(BW50),1)</f>
        <v>2987</v>
      </c>
      <c r="BX54" s="25"/>
      <c r="BY54" s="25">
        <f>ROUND(SUM(BY45)+SUM(BY50),1)</f>
        <v>0</v>
      </c>
      <c r="BZ54" s="25"/>
      <c r="CA54" s="25">
        <f>ROUND(SUM(CA45)+SUM(CA50),1)</f>
        <v>18</v>
      </c>
      <c r="CB54" s="25"/>
      <c r="CC54" s="25">
        <f>ROUND(SUM(CC45)+SUM(CC50),1)</f>
        <v>6</v>
      </c>
      <c r="CD54" s="25"/>
      <c r="CE54" s="25">
        <f>ROUND(SUM(CE45)+SUM(CE50),1)</f>
        <v>77731</v>
      </c>
      <c r="CF54" s="25"/>
      <c r="CG54" s="25">
        <f>ROUND(SUM(CG45)+SUM(CG50),1)</f>
        <v>-32</v>
      </c>
      <c r="CH54" s="25"/>
      <c r="CI54" s="25">
        <f>ROUND(SUM(CI45)+SUM(CI50),1)</f>
        <v>-12587</v>
      </c>
      <c r="CJ54" s="25"/>
      <c r="CK54" s="25">
        <f>ROUND(SUM(CK45)+SUM(CK50),1)</f>
        <v>-2893</v>
      </c>
      <c r="CL54" s="25"/>
      <c r="CM54" s="25">
        <f>ROUND(SUM(CM45)+SUM(CM50),1)</f>
        <v>2</v>
      </c>
      <c r="CN54" s="25"/>
      <c r="CO54" s="25">
        <f>ROUND(SUM(CO45)+SUM(CO50),1)</f>
        <v>0</v>
      </c>
      <c r="CP54" s="25" t="s">
        <v>22</v>
      </c>
      <c r="CQ54" s="25">
        <f>ROUND(SUM(CQ45)+SUM(CQ50),1)</f>
        <v>0</v>
      </c>
      <c r="CR54" s="25"/>
      <c r="CS54" s="25">
        <f>ROUND(SUM(CS45)+SUM(CS50),1)</f>
        <v>177</v>
      </c>
      <c r="CT54" s="83" t="s">
        <v>22</v>
      </c>
      <c r="CU54" s="25">
        <f>ROUND(SUM(CU45)+SUM(CU50),1)</f>
        <v>-215449</v>
      </c>
      <c r="CV54" s="62"/>
      <c r="CW54" s="25">
        <f>ROUND(SUM(CW45)+SUM(CW50),1)</f>
        <v>-2152</v>
      </c>
      <c r="CX54" s="25"/>
      <c r="CY54" s="25">
        <f>ROUND(SUM(CY45)+SUM(CY50),1)</f>
        <v>-39859</v>
      </c>
      <c r="CZ54" s="62"/>
      <c r="DA54" s="25">
        <f>ROUND(SUM(DA45)+SUM(DA50),1)</f>
        <v>27985</v>
      </c>
      <c r="DB54" s="62"/>
      <c r="DC54" s="25">
        <f>ROUND(SUM(DC45)+SUM(DC50),1)</f>
        <v>-1078</v>
      </c>
      <c r="DD54" s="62"/>
      <c r="DE54" s="25">
        <f>ROUND(SUM(DE45)+SUM(DE50),1)</f>
        <v>1422</v>
      </c>
      <c r="DF54" s="62"/>
      <c r="DG54" s="25">
        <f>ROUND(SUM(DG45)+SUM(DG50),1)</f>
        <v>7435</v>
      </c>
      <c r="DH54" s="62"/>
      <c r="DI54" s="25">
        <f>ROUND(SUM(DI45)+SUM(DI50),1)</f>
        <v>27</v>
      </c>
      <c r="DJ54" s="62" t="s">
        <v>22</v>
      </c>
      <c r="DK54" s="25">
        <f>ROUND(SUM(DK45)+SUM(DK50),1)</f>
        <v>24</v>
      </c>
      <c r="DL54" s="62"/>
      <c r="DM54" s="25">
        <f>ROUND(SUM(DM45)+SUM(DM50),1)</f>
        <v>0</v>
      </c>
      <c r="DN54" s="62"/>
      <c r="DO54" s="25">
        <f>ROUND(SUM(DO45)+SUM(DO50),1)</f>
        <v>0</v>
      </c>
      <c r="DP54" s="62"/>
      <c r="DQ54" s="25">
        <f>ROUND(SUM(DQ45)+SUM(DQ50),1)</f>
        <v>1501288</v>
      </c>
      <c r="DR54" s="24"/>
      <c r="DS54" s="25">
        <f>ROUND(SUM(DS45)+SUM(DS50),1)</f>
        <v>1903925</v>
      </c>
      <c r="DT54" s="697"/>
      <c r="DV54" s="697"/>
    </row>
    <row r="55" spans="1:132" ht="13.35" customHeight="1">
      <c r="A55" s="2"/>
      <c r="B55" s="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5"/>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83" t="s">
        <v>22</v>
      </c>
      <c r="CU55" s="22"/>
      <c r="CV55" s="24"/>
      <c r="CW55" s="22"/>
      <c r="CX55" s="22"/>
      <c r="CY55" s="22"/>
      <c r="CZ55" s="24"/>
      <c r="DA55" s="22"/>
      <c r="DB55" s="24"/>
      <c r="DC55" s="22"/>
      <c r="DD55" s="24"/>
      <c r="DE55" s="22"/>
      <c r="DF55" s="24"/>
      <c r="DG55" s="22"/>
      <c r="DH55" s="24"/>
      <c r="DI55" s="22"/>
      <c r="DJ55" s="24"/>
      <c r="DK55" s="22"/>
      <c r="DL55" s="24"/>
      <c r="DM55" s="22"/>
      <c r="DN55" s="24"/>
      <c r="DO55" s="22"/>
      <c r="DP55" s="24"/>
      <c r="DQ55" s="30"/>
      <c r="DR55" s="24"/>
      <c r="DS55" s="22"/>
      <c r="DT55" s="789"/>
    </row>
    <row r="56" spans="1:132" s="2" customFormat="1" ht="16.350000000000001" customHeight="1">
      <c r="A56" s="11" t="s">
        <v>1350</v>
      </c>
      <c r="B56" s="5" t="s">
        <v>22</v>
      </c>
      <c r="C56" s="25">
        <v>619</v>
      </c>
      <c r="D56" s="25"/>
      <c r="E56" s="25">
        <v>0</v>
      </c>
      <c r="F56" s="25"/>
      <c r="G56" s="25">
        <v>58</v>
      </c>
      <c r="H56" s="25"/>
      <c r="I56" s="25">
        <v>6049</v>
      </c>
      <c r="J56" s="25"/>
      <c r="K56" s="25">
        <v>4380</v>
      </c>
      <c r="L56" s="25"/>
      <c r="M56" s="25">
        <v>100</v>
      </c>
      <c r="N56" s="25"/>
      <c r="O56" s="25">
        <v>-38518</v>
      </c>
      <c r="P56" s="25"/>
      <c r="Q56" s="557">
        <v>61937</v>
      </c>
      <c r="R56" s="25"/>
      <c r="S56" s="25">
        <v>467</v>
      </c>
      <c r="T56" s="25"/>
      <c r="U56" s="25">
        <v>9405</v>
      </c>
      <c r="V56" s="25"/>
      <c r="W56" s="25">
        <v>11658</v>
      </c>
      <c r="X56" s="25"/>
      <c r="Y56" s="25">
        <v>106892</v>
      </c>
      <c r="Z56" s="25"/>
      <c r="AA56" s="25">
        <v>9149</v>
      </c>
      <c r="AB56" s="25"/>
      <c r="AC56" s="25">
        <v>63926</v>
      </c>
      <c r="AD56" s="25"/>
      <c r="AE56" s="25">
        <v>53918</v>
      </c>
      <c r="AF56" s="25"/>
      <c r="AG56" s="25">
        <v>1</v>
      </c>
      <c r="AH56" s="25"/>
      <c r="AI56" s="25">
        <v>53</v>
      </c>
      <c r="AJ56" s="25"/>
      <c r="AK56" s="25">
        <v>20479</v>
      </c>
      <c r="AL56" s="25"/>
      <c r="AM56" s="25">
        <v>14801</v>
      </c>
      <c r="AN56" s="25"/>
      <c r="AO56" s="25">
        <v>511</v>
      </c>
      <c r="AP56" s="25"/>
      <c r="AQ56" s="25">
        <v>24</v>
      </c>
      <c r="AR56" s="22"/>
      <c r="AS56" s="25">
        <v>87932</v>
      </c>
      <c r="AT56" s="65"/>
      <c r="AU56" s="25">
        <v>146211</v>
      </c>
      <c r="AV56" s="65"/>
      <c r="AW56" s="25">
        <v>10469</v>
      </c>
      <c r="AX56" s="25"/>
      <c r="AY56" s="25">
        <v>697839</v>
      </c>
      <c r="AZ56" s="25"/>
      <c r="BA56" s="25">
        <v>21841</v>
      </c>
      <c r="BB56" s="25"/>
      <c r="BC56" s="25">
        <v>95265</v>
      </c>
      <c r="BD56" s="25"/>
      <c r="BE56" s="25">
        <v>456</v>
      </c>
      <c r="BF56" s="25"/>
      <c r="BG56" s="25">
        <v>14382</v>
      </c>
      <c r="BH56" s="25"/>
      <c r="BI56" s="25">
        <v>12662</v>
      </c>
      <c r="BJ56" s="25"/>
      <c r="BK56" s="25">
        <v>9341</v>
      </c>
      <c r="BL56" s="25"/>
      <c r="BM56" s="25">
        <v>753641</v>
      </c>
      <c r="BN56" s="60"/>
      <c r="BO56" s="25">
        <v>12363</v>
      </c>
      <c r="BP56" s="25"/>
      <c r="BQ56" s="25">
        <v>807</v>
      </c>
      <c r="BR56" s="25"/>
      <c r="BS56" s="25">
        <v>2035089</v>
      </c>
      <c r="BT56" s="25"/>
      <c r="BU56" s="25">
        <v>259477</v>
      </c>
      <c r="BV56" s="25"/>
      <c r="BW56" s="25">
        <v>115413</v>
      </c>
      <c r="BX56" s="25"/>
      <c r="BY56" s="25">
        <v>0</v>
      </c>
      <c r="BZ56" s="25"/>
      <c r="CA56" s="25">
        <v>-29789</v>
      </c>
      <c r="CB56" s="25"/>
      <c r="CC56" s="25">
        <v>429</v>
      </c>
      <c r="CD56" s="25"/>
      <c r="CE56" s="25">
        <v>122804</v>
      </c>
      <c r="CF56" s="25"/>
      <c r="CG56" s="25">
        <v>25</v>
      </c>
      <c r="CH56" s="25"/>
      <c r="CI56" s="25">
        <v>12140</v>
      </c>
      <c r="CJ56" s="25"/>
      <c r="CK56" s="25">
        <v>-19325</v>
      </c>
      <c r="CL56" s="25"/>
      <c r="CM56" s="25">
        <v>71</v>
      </c>
      <c r="CN56" s="25"/>
      <c r="CO56" s="25">
        <v>0</v>
      </c>
      <c r="CP56" s="25" t="s">
        <v>22</v>
      </c>
      <c r="CQ56" s="25">
        <v>0</v>
      </c>
      <c r="CR56" s="25"/>
      <c r="CS56" s="25">
        <v>-18</v>
      </c>
      <c r="CT56" s="83" t="s">
        <v>22</v>
      </c>
      <c r="CU56" s="25">
        <v>568760</v>
      </c>
      <c r="CV56" s="62"/>
      <c r="CW56" s="25">
        <v>33168</v>
      </c>
      <c r="CX56" s="60"/>
      <c r="CY56" s="25">
        <v>465509</v>
      </c>
      <c r="CZ56" s="62"/>
      <c r="DA56" s="25">
        <v>1831036</v>
      </c>
      <c r="DB56" s="62"/>
      <c r="DC56" s="25">
        <v>4931</v>
      </c>
      <c r="DD56" s="62"/>
      <c r="DE56" s="25">
        <v>8628</v>
      </c>
      <c r="DF56" s="62"/>
      <c r="DG56" s="25">
        <v>14721</v>
      </c>
      <c r="DH56" s="62"/>
      <c r="DI56" s="25">
        <v>265</v>
      </c>
      <c r="DJ56" s="62" t="s">
        <v>22</v>
      </c>
      <c r="DK56" s="25">
        <v>49</v>
      </c>
      <c r="DL56" s="62"/>
      <c r="DM56" s="25">
        <v>0</v>
      </c>
      <c r="DN56" s="62"/>
      <c r="DO56" s="25">
        <v>0</v>
      </c>
      <c r="DP56" s="62"/>
      <c r="DQ56" s="60">
        <f>SUM(C56:DO56)</f>
        <v>7612501</v>
      </c>
      <c r="DR56" s="24"/>
      <c r="DS56" s="25">
        <v>5708576</v>
      </c>
      <c r="DT56" s="697"/>
      <c r="DU56" s="693"/>
      <c r="DV56" s="697"/>
    </row>
    <row r="57" spans="1:132" ht="20.100000000000001" customHeight="1" thickBot="1">
      <c r="A57" s="11" t="s">
        <v>319</v>
      </c>
      <c r="B57" s="5" t="s">
        <v>301</v>
      </c>
      <c r="C57" s="248">
        <f>ROUND(SUM(C54+C56),1)</f>
        <v>640</v>
      </c>
      <c r="D57" s="261"/>
      <c r="E57" s="248">
        <f>ROUND(SUM(E54+E56),1)</f>
        <v>0</v>
      </c>
      <c r="F57" s="261"/>
      <c r="G57" s="248">
        <f>ROUND(SUM(G54+G56),1)</f>
        <v>88</v>
      </c>
      <c r="H57" s="261"/>
      <c r="I57" s="248">
        <f>ROUND(SUM(I54+I56),1)</f>
        <v>9762</v>
      </c>
      <c r="J57" s="261"/>
      <c r="K57" s="248">
        <f>ROUND(SUM(K54+K56),0)</f>
        <v>2872</v>
      </c>
      <c r="L57" s="261"/>
      <c r="M57" s="248">
        <f>ROUND(SUM(M54+M56),1)</f>
        <v>214</v>
      </c>
      <c r="N57" s="261"/>
      <c r="O57" s="248">
        <f>ROUND(SUM(O54+O56),1)</f>
        <v>-34876</v>
      </c>
      <c r="P57" s="261"/>
      <c r="Q57" s="260">
        <f>ROUND(SUM(Q54+Q56),1)</f>
        <v>63008</v>
      </c>
      <c r="R57" s="261"/>
      <c r="S57" s="248">
        <f>ROUND(SUM(S54+S56),1)</f>
        <v>477</v>
      </c>
      <c r="T57" s="261"/>
      <c r="U57" s="248">
        <f>ROUND(SUM(U54+U56),1)</f>
        <v>10189</v>
      </c>
      <c r="V57" s="260"/>
      <c r="W57" s="248">
        <f>ROUND(SUM(W54+W56),1)</f>
        <v>15664</v>
      </c>
      <c r="X57" s="261"/>
      <c r="Y57" s="248">
        <f>ROUND(SUM(Y54+Y56),1)</f>
        <v>111759</v>
      </c>
      <c r="Z57" s="261"/>
      <c r="AA57" s="248">
        <f>ROUND(SUM(AA54+AA56),1)</f>
        <v>11804</v>
      </c>
      <c r="AB57" s="261"/>
      <c r="AC57" s="248">
        <f>ROUND(SUM(AC54+AC56),1)</f>
        <v>87238</v>
      </c>
      <c r="AD57" s="261"/>
      <c r="AE57" s="248">
        <f>ROUND(SUM(AE54+AE56),1)</f>
        <v>209291</v>
      </c>
      <c r="AF57" s="261"/>
      <c r="AG57" s="248">
        <f>ROUND(SUM(AG54+AG56),1)</f>
        <v>1</v>
      </c>
      <c r="AH57" s="261"/>
      <c r="AI57" s="248">
        <f>ROUND(SUM(AI54+AI56),1)</f>
        <v>54</v>
      </c>
      <c r="AJ57" s="261"/>
      <c r="AK57" s="248">
        <f>ROUND(SUM(AK54+AK56),1)</f>
        <v>20284</v>
      </c>
      <c r="AL57" s="261"/>
      <c r="AM57" s="248">
        <f>ROUND(SUM(AM54+AM56),1)</f>
        <v>11423</v>
      </c>
      <c r="AN57" s="261"/>
      <c r="AO57" s="248">
        <f>ROUND(SUM(AO54+AO56),1)</f>
        <v>529</v>
      </c>
      <c r="AP57" s="261"/>
      <c r="AQ57" s="248">
        <f>ROUND(SUM(AQ54+AQ56),1)</f>
        <v>25</v>
      </c>
      <c r="AR57" s="261"/>
      <c r="AS57" s="248">
        <f>ROUND(SUM(AS54+AS56),1)</f>
        <v>90821</v>
      </c>
      <c r="AT57" s="261"/>
      <c r="AU57" s="248">
        <f>ROUND(SUM(AU54+AU56),1)</f>
        <v>562916</v>
      </c>
      <c r="AV57" s="261"/>
      <c r="AW57" s="248">
        <f>ROUND(SUM(AW54+AW56),1)</f>
        <v>7994</v>
      </c>
      <c r="AX57" s="261"/>
      <c r="AY57" s="248">
        <f>ROUND(SUM(AY54+AY56),1)</f>
        <v>875218</v>
      </c>
      <c r="AZ57" s="261"/>
      <c r="BA57" s="248">
        <f>ROUND(SUM(BA54+BA56),1)</f>
        <v>27669</v>
      </c>
      <c r="BB57" s="261"/>
      <c r="BC57" s="248">
        <f>ROUND(SUM(BC54+BC56),1)</f>
        <v>72337</v>
      </c>
      <c r="BD57" s="261"/>
      <c r="BE57" s="248">
        <f>ROUND(SUM(BE54+BE56),1)</f>
        <v>471</v>
      </c>
      <c r="BF57" s="261"/>
      <c r="BG57" s="248">
        <f>ROUND(SUM(BG54+BG56),1)</f>
        <v>12719</v>
      </c>
      <c r="BH57" s="261"/>
      <c r="BI57" s="248">
        <f>ROUND(SUM(BI54+BI56),1)</f>
        <v>12924</v>
      </c>
      <c r="BJ57" s="261"/>
      <c r="BK57" s="248">
        <f>ROUND(SUM(BK54+BK56),1)</f>
        <v>9941</v>
      </c>
      <c r="BL57" s="261"/>
      <c r="BM57" s="248">
        <f>ROUND(SUM(BM54+BM56),1)</f>
        <v>1022836</v>
      </c>
      <c r="BN57" s="260"/>
      <c r="BO57" s="249">
        <f>ROUND(SUM(BO54+BO56),1)</f>
        <v>13362</v>
      </c>
      <c r="BP57" s="261"/>
      <c r="BQ57" s="248">
        <f>ROUND(SUM(BQ54+BQ56),1)</f>
        <v>822</v>
      </c>
      <c r="BR57" s="261"/>
      <c r="BS57" s="248">
        <f>ROUND(SUM(BS54+BS56),1)</f>
        <v>2536684</v>
      </c>
      <c r="BT57" s="260"/>
      <c r="BU57" s="249">
        <f>ROUND(SUM(BU54+BU56),1)</f>
        <v>374048</v>
      </c>
      <c r="BV57" s="261"/>
      <c r="BW57" s="248">
        <f>ROUND(SUM(BW54+BW56),1)</f>
        <v>118400</v>
      </c>
      <c r="BX57" s="261"/>
      <c r="BY57" s="248">
        <f>ROUND(SUM(BY54+BY56),1)</f>
        <v>0</v>
      </c>
      <c r="BZ57" s="261"/>
      <c r="CA57" s="248">
        <f>ROUND(SUM(CA54+CA56),1)</f>
        <v>-29771</v>
      </c>
      <c r="CB57" s="261"/>
      <c r="CC57" s="248">
        <f>ROUND(SUM(CC54+CC56),1)</f>
        <v>435</v>
      </c>
      <c r="CD57" s="261"/>
      <c r="CE57" s="248">
        <f>ROUND(SUM(CE54+CE56),1)</f>
        <v>200535</v>
      </c>
      <c r="CF57" s="261"/>
      <c r="CG57" s="248">
        <f>ROUND(SUM(CG54+CG56),1)</f>
        <v>-7</v>
      </c>
      <c r="CH57" s="260"/>
      <c r="CI57" s="249">
        <f>ROUND(SUM(CI54+CI56),1)</f>
        <v>-447</v>
      </c>
      <c r="CJ57" s="261"/>
      <c r="CK57" s="248">
        <f>ROUND(SUM(CK54+CK56),1)</f>
        <v>-22218</v>
      </c>
      <c r="CL57" s="261"/>
      <c r="CM57" s="248">
        <f>ROUND(SUM(CM54+CM56),1)</f>
        <v>73</v>
      </c>
      <c r="CN57" s="261"/>
      <c r="CO57" s="248">
        <f>ROUND(SUM(CO54+CO56),1)</f>
        <v>0</v>
      </c>
      <c r="CP57" s="261"/>
      <c r="CQ57" s="248">
        <f>ROUND(SUM(CQ54+CQ56),1)</f>
        <v>0</v>
      </c>
      <c r="CR57" s="261"/>
      <c r="CS57" s="248">
        <f>ROUND(SUM(CS54+CS56),1)</f>
        <v>159</v>
      </c>
      <c r="CT57" s="83" t="s">
        <v>22</v>
      </c>
      <c r="CU57" s="248">
        <f>ROUND(SUM(CU54+CU56),1)</f>
        <v>353311</v>
      </c>
      <c r="CV57" s="261"/>
      <c r="CW57" s="248">
        <f>ROUND(SUM(CW54+CW56),1)</f>
        <v>31016</v>
      </c>
      <c r="CX57" s="260"/>
      <c r="CY57" s="249">
        <f>ROUND(SUM(CY54+CY56),1)</f>
        <v>425650</v>
      </c>
      <c r="CZ57" s="261"/>
      <c r="DA57" s="248">
        <f>ROUND(SUM(DA54+DA56),1)</f>
        <v>1859021</v>
      </c>
      <c r="DB57" s="261"/>
      <c r="DC57" s="248">
        <f>ROUND(SUM(DC54+DC56),1)</f>
        <v>3853</v>
      </c>
      <c r="DD57" s="261"/>
      <c r="DE57" s="248">
        <f>ROUND(SUM(DE54+DE56),1)</f>
        <v>10050</v>
      </c>
      <c r="DF57" s="261"/>
      <c r="DG57" s="248">
        <f>ROUND(SUM(DG54+DG56),1)</f>
        <v>22156</v>
      </c>
      <c r="DH57" s="261"/>
      <c r="DI57" s="248">
        <f>ROUND(SUM(DI54+DI56),1)</f>
        <v>292</v>
      </c>
      <c r="DJ57" s="261"/>
      <c r="DK57" s="248">
        <f>ROUND(SUM(DK54+DK56),1)</f>
        <v>73</v>
      </c>
      <c r="DL57" s="261"/>
      <c r="DM57" s="248">
        <f>ROUND(SUM(DM54+DM56),1)</f>
        <v>0</v>
      </c>
      <c r="DN57" s="261"/>
      <c r="DO57" s="248">
        <f>ROUND(SUM(DO54+DO56),1)</f>
        <v>0</v>
      </c>
      <c r="DP57" s="261"/>
      <c r="DQ57" s="248">
        <f>ROUND(SUM(DQ54+DQ56),1)</f>
        <v>9113789</v>
      </c>
      <c r="DR57" s="261"/>
      <c r="DS57" s="249">
        <f>ROUND(SUM(DS54+DS56),1)</f>
        <v>7612501</v>
      </c>
      <c r="DV57" s="697"/>
      <c r="DW57" s="790"/>
      <c r="DX57" s="790"/>
      <c r="DY57" s="790"/>
      <c r="DZ57" s="790"/>
      <c r="EA57" s="790"/>
      <c r="EB57" s="790"/>
    </row>
    <row r="58" spans="1:132" s="692" customFormat="1" ht="16.5" thickTop="1">
      <c r="A58" s="25"/>
      <c r="B58" s="25"/>
      <c r="C58" s="784"/>
      <c r="D58" s="785"/>
      <c r="E58" s="784"/>
      <c r="F58" s="785"/>
      <c r="G58" s="784"/>
      <c r="H58" s="785"/>
      <c r="I58" s="784"/>
      <c r="J58" s="785"/>
      <c r="K58" s="784"/>
      <c r="L58" s="785"/>
      <c r="M58" s="784"/>
      <c r="N58" s="785"/>
      <c r="O58" s="784"/>
      <c r="P58" s="785"/>
      <c r="Q58" s="784"/>
      <c r="R58" s="785"/>
      <c r="S58" s="784"/>
      <c r="T58" s="785"/>
      <c r="U58" s="784"/>
      <c r="V58" s="785"/>
      <c r="W58" s="784"/>
      <c r="X58" s="785"/>
      <c r="Y58" s="784"/>
      <c r="Z58" s="785"/>
      <c r="AA58" s="784"/>
      <c r="AB58" s="785"/>
      <c r="AC58" s="784"/>
      <c r="AD58" s="785"/>
      <c r="AE58" s="784"/>
      <c r="AF58" s="785"/>
      <c r="AG58" s="784"/>
      <c r="AH58" s="785"/>
      <c r="AI58" s="784"/>
      <c r="AJ58" s="785"/>
      <c r="AK58" s="784"/>
      <c r="AL58" s="785"/>
      <c r="AM58" s="784"/>
      <c r="AN58" s="785"/>
      <c r="AO58" s="784"/>
      <c r="AP58" s="785"/>
      <c r="AQ58" s="784"/>
      <c r="AR58" s="785"/>
      <c r="AS58" s="784"/>
      <c r="AT58" s="785"/>
      <c r="AU58" s="784"/>
      <c r="AV58" s="785"/>
      <c r="AW58" s="784"/>
      <c r="AX58" s="785"/>
      <c r="AY58" s="784"/>
      <c r="AZ58" s="785"/>
      <c r="BA58" s="784"/>
      <c r="BB58" s="785"/>
      <c r="BC58" s="784"/>
      <c r="BD58" s="785"/>
      <c r="BE58" s="784"/>
      <c r="BF58" s="785"/>
      <c r="BG58" s="784"/>
      <c r="BH58" s="785"/>
      <c r="BI58" s="784"/>
      <c r="BJ58" s="785"/>
      <c r="BK58" s="784"/>
      <c r="BL58" s="785"/>
      <c r="BM58" s="784"/>
      <c r="BN58" s="785"/>
      <c r="BO58" s="785"/>
      <c r="BP58" s="785"/>
      <c r="BQ58" s="784"/>
      <c r="BR58" s="785"/>
      <c r="BS58" s="784"/>
      <c r="BT58" s="785"/>
      <c r="BU58" s="785"/>
      <c r="BV58" s="785"/>
      <c r="BW58" s="784"/>
      <c r="BX58" s="785"/>
      <c r="BY58" s="784"/>
      <c r="BZ58" s="785"/>
      <c r="CA58" s="784"/>
      <c r="CB58" s="785"/>
      <c r="CC58" s="784"/>
      <c r="CD58" s="785"/>
      <c r="CE58" s="784"/>
      <c r="CF58" s="785"/>
      <c r="CG58" s="784"/>
      <c r="CH58" s="785"/>
      <c r="CI58" s="785"/>
      <c r="CJ58" s="785"/>
      <c r="CK58" s="784"/>
      <c r="CL58" s="785"/>
      <c r="CM58" s="784"/>
      <c r="CN58" s="785"/>
      <c r="CO58" s="784"/>
      <c r="CP58" s="785"/>
      <c r="CQ58" s="784"/>
      <c r="CR58" s="785"/>
      <c r="CS58" s="784"/>
      <c r="CT58" s="785"/>
      <c r="CU58" s="784"/>
      <c r="CV58" s="785"/>
      <c r="CW58" s="784"/>
      <c r="CX58" s="785"/>
      <c r="CY58" s="785"/>
      <c r="CZ58" s="785"/>
      <c r="DA58" s="784"/>
      <c r="DB58" s="785"/>
      <c r="DC58" s="784"/>
      <c r="DD58" s="785"/>
      <c r="DE58" s="784"/>
      <c r="DF58" s="791"/>
      <c r="DG58" s="792"/>
      <c r="DH58" s="791"/>
      <c r="DI58" s="792"/>
      <c r="DJ58" s="791"/>
      <c r="DK58" s="792"/>
      <c r="DL58" s="791"/>
      <c r="DM58" s="792"/>
      <c r="DN58" s="791"/>
      <c r="DO58" s="792"/>
      <c r="DP58" s="791"/>
      <c r="DQ58" s="792"/>
      <c r="DR58" s="62"/>
      <c r="DS58" s="62"/>
      <c r="DT58" s="793"/>
      <c r="DU58" s="693"/>
      <c r="DV58" s="693"/>
    </row>
    <row r="59" spans="1:132" s="692" customFormat="1">
      <c r="A59" s="691" t="s">
        <v>1059</v>
      </c>
      <c r="C59" s="785"/>
      <c r="D59" s="785"/>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c r="AK59" s="785"/>
      <c r="AL59" s="785"/>
      <c r="AM59" s="785"/>
      <c r="AN59" s="785"/>
      <c r="AO59" s="785"/>
      <c r="AP59" s="785"/>
      <c r="AQ59" s="785"/>
      <c r="AR59" s="785"/>
      <c r="AS59" s="785"/>
      <c r="AT59" s="785"/>
      <c r="AU59" s="785"/>
      <c r="AV59" s="785"/>
      <c r="AW59" s="785"/>
      <c r="AX59" s="785"/>
      <c r="AY59" s="785"/>
      <c r="AZ59" s="785"/>
      <c r="BA59" s="785"/>
      <c r="BB59" s="785"/>
      <c r="BC59" s="785"/>
      <c r="BD59" s="785"/>
      <c r="BE59" s="785"/>
      <c r="BF59" s="785"/>
      <c r="BG59" s="785"/>
      <c r="BH59" s="785"/>
      <c r="BI59" s="785"/>
      <c r="BJ59" s="785"/>
      <c r="BK59" s="785"/>
      <c r="BL59" s="785"/>
      <c r="BM59" s="785"/>
      <c r="BN59" s="785"/>
      <c r="BO59" s="785"/>
      <c r="BP59" s="785"/>
      <c r="BQ59" s="785"/>
      <c r="BR59" s="785"/>
      <c r="BS59" s="785"/>
      <c r="BT59" s="785"/>
      <c r="BU59" s="785"/>
      <c r="BV59" s="785"/>
      <c r="BW59" s="785"/>
      <c r="BX59" s="785"/>
      <c r="BY59" s="785"/>
      <c r="BZ59" s="785"/>
      <c r="CA59" s="785"/>
      <c r="CB59" s="785"/>
      <c r="CC59" s="785"/>
      <c r="CD59" s="785"/>
      <c r="CE59" s="785"/>
      <c r="CF59" s="785"/>
      <c r="CG59" s="785"/>
      <c r="CH59" s="785"/>
      <c r="CI59" s="785"/>
      <c r="CJ59" s="785"/>
      <c r="CK59" s="785"/>
      <c r="CL59" s="785"/>
      <c r="CM59" s="785"/>
      <c r="CN59" s="785"/>
      <c r="CO59" s="785"/>
      <c r="CP59" s="785"/>
      <c r="CQ59" s="785"/>
      <c r="CR59" s="785"/>
      <c r="CS59" s="785"/>
      <c r="CT59" s="785"/>
      <c r="CU59" s="785"/>
      <c r="CV59" s="785"/>
      <c r="CW59" s="785"/>
      <c r="CX59" s="785"/>
      <c r="CY59" s="785"/>
      <c r="CZ59" s="785"/>
      <c r="DA59" s="785"/>
      <c r="DB59" s="785"/>
      <c r="DC59" s="785"/>
      <c r="DD59" s="785"/>
      <c r="DE59" s="785"/>
      <c r="DF59" s="785"/>
      <c r="DG59" s="785"/>
      <c r="DH59" s="785"/>
      <c r="DI59" s="785"/>
      <c r="DJ59" s="785"/>
      <c r="DK59" s="785"/>
      <c r="DL59" s="785"/>
      <c r="DM59" s="785"/>
      <c r="DN59" s="785"/>
      <c r="DO59" s="785"/>
      <c r="DP59" s="785"/>
      <c r="DQ59" s="785"/>
      <c r="DT59" s="693"/>
      <c r="DU59" s="693"/>
      <c r="DV59" s="693"/>
    </row>
    <row r="60" spans="1:132" s="693" customFormat="1"/>
    <row r="61" spans="1:132" s="693" customFormat="1"/>
    <row r="62" spans="1:132" s="693" customFormat="1"/>
    <row r="63" spans="1:132" s="690" customFormat="1">
      <c r="DT63" s="724"/>
      <c r="DU63" s="693"/>
      <c r="DV63" s="693"/>
    </row>
    <row r="64" spans="1:132" s="690" customFormat="1">
      <c r="DT64" s="724"/>
      <c r="DU64" s="693"/>
      <c r="DV64" s="693"/>
    </row>
    <row r="65" spans="1:5">
      <c r="A65" s="402"/>
      <c r="B65" s="402"/>
      <c r="C65" s="402"/>
      <c r="D65" s="402"/>
      <c r="E65" s="402"/>
    </row>
    <row r="66" spans="1:5">
      <c r="A66" s="402"/>
      <c r="B66" s="402"/>
      <c r="C66" s="402"/>
      <c r="D66" s="402"/>
      <c r="E66" s="402"/>
    </row>
    <row r="67" spans="1:5">
      <c r="A67" s="402"/>
      <c r="B67" s="402"/>
      <c r="C67" s="402"/>
      <c r="D67" s="402"/>
      <c r="E67" s="402"/>
    </row>
    <row r="68" spans="1:5">
      <c r="A68" s="402"/>
      <c r="B68" s="402"/>
      <c r="C68" s="402"/>
      <c r="D68" s="402"/>
      <c r="E68" s="402"/>
    </row>
    <row r="73" spans="1:5">
      <c r="A73" s="88"/>
    </row>
    <row r="74" spans="1:5">
      <c r="A74" s="88"/>
    </row>
    <row r="75" spans="1:5">
      <c r="A75" s="88"/>
    </row>
    <row r="76" spans="1:5">
      <c r="A76" s="88"/>
    </row>
    <row r="82" spans="1:1">
      <c r="A82" s="88"/>
    </row>
    <row r="83" spans="1:1">
      <c r="A83" s="88"/>
    </row>
    <row r="85" spans="1:1">
      <c r="A85" s="88"/>
    </row>
    <row r="87" spans="1:1">
      <c r="A87" s="88"/>
    </row>
    <row r="89" spans="1:1">
      <c r="A89" s="88"/>
    </row>
    <row r="91" spans="1:1">
      <c r="A91" s="88"/>
    </row>
    <row r="92" spans="1:1">
      <c r="A92" s="88"/>
    </row>
    <row r="99" spans="81:81">
      <c r="CC99" s="43"/>
    </row>
  </sheetData>
  <mergeCells count="2">
    <mergeCell ref="DQ11:DS11"/>
    <mergeCell ref="DQ12:DS12"/>
  </mergeCells>
  <hyperlinks>
    <hyperlink ref="A59" location="'Footnotes 1 - 11'!A1" display="(*) See Accompanying Footnotes" xr:uid="{00000000-0004-0000-1600-000000000000}"/>
  </hyperlinks>
  <pageMargins left="0.7" right="0.25" top="0.9" bottom="0.25" header="0.5" footer="0.25"/>
  <pageSetup scale="47" firstPageNumber="34" orientation="landscape" useFirstPageNumber="1" r:id="rId1"/>
  <headerFooter scaleWithDoc="0">
    <oddFooter>&amp;R&amp;8&amp;P</oddFooter>
  </headerFooter>
  <colBreaks count="9" manualBreakCount="9">
    <brk id="13" min="2" max="63" man="1"/>
    <brk id="25" min="2" max="58" man="1"/>
    <brk id="37" min="2" max="58" man="1"/>
    <brk id="49" min="2" max="58" man="1"/>
    <brk id="61" min="2" max="58" man="1"/>
    <brk id="73" min="2" max="59" man="1"/>
    <brk id="85" min="2" max="58" man="1"/>
    <brk id="97" min="2" max="58" man="1"/>
    <brk id="109" min="2" max="58" man="1"/>
  </colBreaks>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dimension ref="A1:Y102"/>
  <sheetViews>
    <sheetView showGridLines="0" zoomScale="70" zoomScaleNormal="70" workbookViewId="0"/>
  </sheetViews>
  <sheetFormatPr defaultColWidth="8.88671875" defaultRowHeight="15.75"/>
  <cols>
    <col min="1" max="1" width="57.109375" style="1" customWidth="1"/>
    <col min="2" max="2" width="2.5546875" style="1" customWidth="1"/>
    <col min="3" max="3" width="25.88671875" style="1" customWidth="1"/>
    <col min="4" max="4" width="2.88671875" style="1" customWidth="1"/>
    <col min="5" max="5" width="27.5546875" style="1" customWidth="1"/>
    <col min="6" max="6" width="2.88671875" style="1" customWidth="1"/>
    <col min="7" max="7" width="24.109375" style="1" customWidth="1"/>
    <col min="8" max="8" width="1.109375" style="1" customWidth="1"/>
    <col min="9" max="9" width="28.88671875" style="1" customWidth="1"/>
    <col min="10" max="10" width="2.88671875" style="1" customWidth="1"/>
    <col min="11" max="11" width="21.109375" style="1" customWidth="1"/>
    <col min="12" max="12" width="2.88671875" style="1" customWidth="1"/>
    <col min="13" max="13" width="21.109375" style="1" customWidth="1"/>
    <col min="14" max="14" width="2.88671875" style="1" customWidth="1"/>
    <col min="15" max="15" width="21.109375" style="1" customWidth="1"/>
    <col min="16" max="16" width="2.88671875" style="1" customWidth="1"/>
    <col min="17" max="17" width="19.44140625" style="1" customWidth="1"/>
    <col min="18" max="18" width="2.88671875" style="1" customWidth="1"/>
    <col min="19" max="19" width="21.109375" style="1" customWidth="1"/>
    <col min="20" max="20" width="3.109375" style="1" customWidth="1"/>
    <col min="21" max="21" width="10.5546875" style="795" bestFit="1" customWidth="1"/>
    <col min="22" max="22" width="3.88671875" style="796" bestFit="1" customWidth="1"/>
    <col min="23" max="23" width="9.109375" style="693" bestFit="1" customWidth="1"/>
    <col min="24" max="16384" width="8.88671875" style="1"/>
  </cols>
  <sheetData>
    <row r="1" spans="1:23" ht="15" customHeight="1">
      <c r="A1" s="794" t="s">
        <v>775</v>
      </c>
    </row>
    <row r="3" spans="1:23" ht="18" customHeight="1">
      <c r="A3" s="268" t="s">
        <v>59</v>
      </c>
      <c r="B3" s="5"/>
      <c r="C3" s="2"/>
      <c r="D3" s="2"/>
      <c r="E3" s="2"/>
      <c r="F3" s="2"/>
      <c r="G3" s="2"/>
      <c r="H3" s="2"/>
      <c r="I3" s="2"/>
      <c r="J3" s="76"/>
      <c r="K3" s="2"/>
      <c r="L3" s="76"/>
      <c r="M3" s="2"/>
      <c r="N3" s="76"/>
      <c r="O3" s="76"/>
      <c r="P3" s="76"/>
      <c r="Q3" s="76"/>
      <c r="R3" s="76"/>
      <c r="S3" s="76"/>
      <c r="T3" s="76"/>
    </row>
    <row r="4" spans="1:23" ht="20.100000000000001" customHeight="1">
      <c r="A4" s="140" t="s">
        <v>320</v>
      </c>
      <c r="B4" s="5"/>
      <c r="C4" s="2"/>
      <c r="D4" s="2"/>
      <c r="E4" s="2"/>
      <c r="F4" s="2"/>
      <c r="G4" s="2"/>
      <c r="H4" s="2"/>
      <c r="I4" s="2"/>
      <c r="J4" s="76"/>
      <c r="K4" s="2"/>
      <c r="L4" s="76"/>
      <c r="M4" s="2"/>
      <c r="N4" s="76"/>
      <c r="O4" s="76"/>
      <c r="P4" s="76"/>
      <c r="Q4" s="76"/>
      <c r="R4" s="76"/>
      <c r="S4" s="76"/>
      <c r="T4" s="76"/>
    </row>
    <row r="5" spans="1:23" ht="18" customHeight="1">
      <c r="A5" s="268" t="s">
        <v>117</v>
      </c>
      <c r="B5" s="5"/>
      <c r="C5" s="2"/>
      <c r="D5" s="2"/>
      <c r="E5" s="2"/>
      <c r="F5" s="2"/>
      <c r="H5" s="2"/>
      <c r="I5" s="136" t="s">
        <v>118</v>
      </c>
      <c r="J5" s="76"/>
      <c r="K5" s="49"/>
      <c r="L5" s="76"/>
      <c r="N5" s="76"/>
      <c r="O5" s="797"/>
      <c r="P5" s="76"/>
      <c r="Q5" s="76"/>
      <c r="R5" s="6" t="s">
        <v>22</v>
      </c>
      <c r="S5" s="136" t="s">
        <v>118</v>
      </c>
      <c r="T5" s="49"/>
    </row>
    <row r="6" spans="1:23" ht="18" customHeight="1">
      <c r="A6" s="268" t="s">
        <v>119</v>
      </c>
      <c r="B6" s="5"/>
      <c r="C6" s="2"/>
      <c r="D6" s="2"/>
      <c r="E6" s="2"/>
      <c r="F6" s="2"/>
      <c r="H6" s="2"/>
      <c r="I6" s="49" t="s">
        <v>120</v>
      </c>
      <c r="J6" s="76"/>
      <c r="K6" s="49"/>
      <c r="L6" s="76"/>
      <c r="N6" s="76"/>
      <c r="O6" s="49"/>
      <c r="P6" s="76"/>
      <c r="Q6" s="76"/>
      <c r="R6" s="6" t="s">
        <v>22</v>
      </c>
      <c r="S6" s="49" t="s">
        <v>120</v>
      </c>
      <c r="T6" s="49"/>
    </row>
    <row r="7" spans="1:23" ht="18" customHeight="1">
      <c r="A7" s="268" t="s">
        <v>1314</v>
      </c>
      <c r="B7" s="5"/>
      <c r="C7" s="2"/>
      <c r="D7" s="2"/>
      <c r="E7" s="2"/>
      <c r="F7" s="2"/>
      <c r="G7" s="2"/>
      <c r="H7" s="2"/>
      <c r="I7" s="2"/>
      <c r="J7" s="76"/>
      <c r="K7" s="2"/>
      <c r="L7" s="76"/>
      <c r="M7" s="2"/>
      <c r="N7" s="76"/>
      <c r="O7" s="76"/>
      <c r="P7" s="76"/>
      <c r="Q7" s="76"/>
      <c r="R7" s="76"/>
      <c r="S7" s="76" t="s">
        <v>22</v>
      </c>
      <c r="T7" s="76"/>
    </row>
    <row r="8" spans="1:23" ht="16.350000000000001" customHeight="1">
      <c r="A8" s="5" t="s">
        <v>1104</v>
      </c>
      <c r="B8" s="5"/>
      <c r="C8" s="2"/>
      <c r="D8" s="2"/>
      <c r="E8" s="2"/>
      <c r="F8" s="2"/>
      <c r="G8" s="2"/>
      <c r="H8" s="2"/>
      <c r="I8" s="2"/>
      <c r="J8" s="76"/>
      <c r="K8" s="2"/>
      <c r="L8" s="76"/>
      <c r="M8" s="2"/>
      <c r="N8" s="76"/>
      <c r="O8" s="76"/>
      <c r="P8" s="76"/>
      <c r="Q8" s="76"/>
      <c r="R8" s="76"/>
      <c r="S8" s="76"/>
      <c r="T8" s="76"/>
    </row>
    <row r="9" spans="1:23" ht="13.5" customHeight="1">
      <c r="A9" s="2"/>
      <c r="B9" s="2"/>
      <c r="C9" s="5"/>
      <c r="D9" s="5"/>
      <c r="E9" s="5"/>
      <c r="F9" s="5"/>
      <c r="G9" s="2"/>
      <c r="H9" s="5"/>
      <c r="I9" s="5"/>
      <c r="J9" s="6"/>
      <c r="K9" s="5"/>
      <c r="L9" s="6"/>
      <c r="M9" s="5"/>
      <c r="N9" s="6"/>
      <c r="O9" s="6"/>
      <c r="P9" s="6"/>
      <c r="Q9" s="6"/>
      <c r="R9" s="6"/>
      <c r="S9" s="76"/>
      <c r="T9" s="76"/>
    </row>
    <row r="10" spans="1:23" s="80" customFormat="1" ht="13.5" customHeight="1">
      <c r="A10" s="77"/>
      <c r="B10" s="78"/>
      <c r="C10" s="78"/>
      <c r="D10" s="79"/>
      <c r="E10" s="79" t="s">
        <v>50</v>
      </c>
      <c r="F10" s="79"/>
      <c r="G10" s="79" t="s">
        <v>321</v>
      </c>
      <c r="H10" s="79"/>
      <c r="I10" s="79" t="s">
        <v>50</v>
      </c>
      <c r="J10" s="79"/>
      <c r="K10" s="79" t="s">
        <v>50</v>
      </c>
      <c r="L10" s="79"/>
      <c r="M10" s="79"/>
      <c r="N10" s="79"/>
      <c r="O10" s="79" t="s">
        <v>143</v>
      </c>
      <c r="P10" s="79"/>
      <c r="Q10" s="78"/>
      <c r="R10" s="78"/>
      <c r="S10" s="78"/>
      <c r="T10" s="78"/>
      <c r="U10" s="798"/>
      <c r="V10" s="799"/>
      <c r="W10" s="695"/>
    </row>
    <row r="11" spans="1:23" ht="14.25" customHeight="1">
      <c r="A11" s="2"/>
      <c r="B11" s="2"/>
      <c r="C11" s="4"/>
      <c r="D11" s="5"/>
      <c r="E11" s="800" t="s">
        <v>184</v>
      </c>
      <c r="F11" s="2"/>
      <c r="G11" s="6" t="s">
        <v>322</v>
      </c>
      <c r="H11" s="5"/>
      <c r="I11" s="6" t="s">
        <v>163</v>
      </c>
      <c r="J11" s="6"/>
      <c r="K11" s="6" t="s">
        <v>538</v>
      </c>
      <c r="L11" s="6"/>
      <c r="M11" s="6" t="s">
        <v>143</v>
      </c>
      <c r="N11" s="6"/>
      <c r="O11" s="6" t="s">
        <v>173</v>
      </c>
      <c r="P11" s="6"/>
      <c r="Q11" s="940" t="s">
        <v>50</v>
      </c>
      <c r="R11" s="941"/>
      <c r="S11" s="941"/>
      <c r="T11" s="76"/>
    </row>
    <row r="12" spans="1:23" ht="13.5" customHeight="1">
      <c r="A12" s="2"/>
      <c r="B12" s="2"/>
      <c r="C12" s="6" t="s">
        <v>50</v>
      </c>
      <c r="D12" s="5"/>
      <c r="E12" s="800" t="s">
        <v>323</v>
      </c>
      <c r="F12" s="5"/>
      <c r="G12" s="4" t="s">
        <v>324</v>
      </c>
      <c r="H12" s="5"/>
      <c r="I12" s="6" t="s">
        <v>197</v>
      </c>
      <c r="J12" s="6"/>
      <c r="K12" s="6" t="s">
        <v>325</v>
      </c>
      <c r="L12" s="6"/>
      <c r="M12" s="6" t="s">
        <v>173</v>
      </c>
      <c r="N12" s="6"/>
      <c r="O12" s="6" t="s">
        <v>326</v>
      </c>
      <c r="P12" s="6"/>
      <c r="Q12" s="942" t="s">
        <v>218</v>
      </c>
      <c r="R12" s="943"/>
      <c r="S12" s="943"/>
      <c r="T12" s="6"/>
    </row>
    <row r="13" spans="1:23" ht="13.5" customHeight="1">
      <c r="A13" s="2"/>
      <c r="B13" s="2"/>
      <c r="C13" s="6" t="s">
        <v>172</v>
      </c>
      <c r="D13" s="5"/>
      <c r="E13" s="6" t="s">
        <v>327</v>
      </c>
      <c r="F13" s="5"/>
      <c r="G13" s="4" t="s">
        <v>234</v>
      </c>
      <c r="H13" s="5"/>
      <c r="I13" s="6" t="s">
        <v>327</v>
      </c>
      <c r="J13" s="6"/>
      <c r="K13" s="6" t="s">
        <v>234</v>
      </c>
      <c r="L13" s="6"/>
      <c r="M13" s="6" t="s">
        <v>227</v>
      </c>
      <c r="N13" s="6"/>
      <c r="O13" s="6" t="s">
        <v>228</v>
      </c>
      <c r="P13" s="6"/>
      <c r="Q13" s="6"/>
      <c r="R13" s="6"/>
      <c r="S13" s="76" t="s">
        <v>22</v>
      </c>
      <c r="T13" s="76"/>
    </row>
    <row r="14" spans="1:23" ht="15.75" customHeight="1">
      <c r="A14" s="2"/>
      <c r="B14" s="2"/>
      <c r="C14" s="6" t="s">
        <v>328</v>
      </c>
      <c r="D14" s="5"/>
      <c r="E14" s="6" t="s">
        <v>329</v>
      </c>
      <c r="F14" s="5"/>
      <c r="G14" s="4" t="s">
        <v>330</v>
      </c>
      <c r="H14" s="5"/>
      <c r="I14" s="6" t="s">
        <v>1226</v>
      </c>
      <c r="J14" s="6"/>
      <c r="K14" s="6" t="s">
        <v>331</v>
      </c>
      <c r="L14" s="6"/>
      <c r="M14" s="6" t="s">
        <v>332</v>
      </c>
      <c r="N14" s="6"/>
      <c r="O14" s="6" t="s">
        <v>1227</v>
      </c>
      <c r="P14" s="6"/>
      <c r="Q14" s="800" t="s">
        <v>1315</v>
      </c>
      <c r="R14" s="76"/>
      <c r="S14" s="6" t="s">
        <v>1233</v>
      </c>
      <c r="T14" s="800"/>
    </row>
    <row r="15" spans="1:23">
      <c r="A15" s="5" t="s">
        <v>0</v>
      </c>
      <c r="B15" s="2"/>
      <c r="C15" s="8"/>
      <c r="D15" s="2"/>
      <c r="E15" s="8"/>
      <c r="F15" s="2"/>
      <c r="G15" s="8"/>
      <c r="H15" s="2"/>
      <c r="I15" s="8"/>
      <c r="J15" s="76"/>
      <c r="K15" s="8"/>
      <c r="L15" s="76"/>
      <c r="M15" s="8"/>
      <c r="N15" s="76"/>
      <c r="O15" s="81"/>
      <c r="P15" s="76"/>
      <c r="Q15" s="81"/>
      <c r="R15" s="76"/>
      <c r="S15" s="81"/>
      <c r="T15" s="76"/>
      <c r="V15" s="801"/>
    </row>
    <row r="16" spans="1:23" ht="14.25" customHeight="1">
      <c r="A16" s="82" t="s">
        <v>333</v>
      </c>
      <c r="B16" s="103" t="s">
        <v>347</v>
      </c>
      <c r="C16" s="250">
        <v>0</v>
      </c>
      <c r="D16" s="252"/>
      <c r="E16" s="250">
        <v>0</v>
      </c>
      <c r="F16" s="252"/>
      <c r="G16" s="250">
        <v>0</v>
      </c>
      <c r="H16" s="252"/>
      <c r="I16" s="250">
        <v>0</v>
      </c>
      <c r="J16" s="103" t="s">
        <v>347</v>
      </c>
      <c r="K16" s="250">
        <v>0</v>
      </c>
      <c r="L16" s="252"/>
      <c r="M16" s="250">
        <v>0</v>
      </c>
      <c r="N16" s="252"/>
      <c r="O16" s="250">
        <v>0</v>
      </c>
      <c r="P16" s="252"/>
      <c r="Q16" s="252">
        <f>ROUND(SUM(C16:O16),1)</f>
        <v>0</v>
      </c>
      <c r="R16" s="252"/>
      <c r="S16" s="250">
        <v>0</v>
      </c>
      <c r="V16" s="802"/>
    </row>
    <row r="17" spans="1:22" ht="13.5" customHeight="1">
      <c r="A17" s="82" t="s">
        <v>334</v>
      </c>
      <c r="B17" s="83" t="s">
        <v>301</v>
      </c>
      <c r="C17" s="22">
        <v>0</v>
      </c>
      <c r="D17" s="56" t="s">
        <v>22</v>
      </c>
      <c r="E17" s="22">
        <v>0</v>
      </c>
      <c r="F17" s="56" t="s">
        <v>22</v>
      </c>
      <c r="G17" s="22">
        <v>0</v>
      </c>
      <c r="H17" s="56" t="s">
        <v>22</v>
      </c>
      <c r="I17" s="22">
        <v>0</v>
      </c>
      <c r="J17" s="84" t="s">
        <v>22</v>
      </c>
      <c r="K17" s="22">
        <v>0</v>
      </c>
      <c r="L17" s="84"/>
      <c r="M17" s="22">
        <v>0</v>
      </c>
      <c r="N17" s="84"/>
      <c r="O17" s="22">
        <v>0</v>
      </c>
      <c r="P17" s="84"/>
      <c r="Q17" s="30">
        <f>ROUND(SUM(C17:O17),1)</f>
        <v>0</v>
      </c>
      <c r="R17" s="84"/>
      <c r="S17" s="22">
        <v>0</v>
      </c>
      <c r="T17" s="803"/>
      <c r="V17" s="804"/>
    </row>
    <row r="18" spans="1:22" ht="13.5" customHeight="1">
      <c r="A18" s="2" t="s">
        <v>335</v>
      </c>
      <c r="B18" s="2" t="s">
        <v>301</v>
      </c>
      <c r="C18" s="22">
        <v>0</v>
      </c>
      <c r="D18" s="43"/>
      <c r="E18" s="22">
        <v>0</v>
      </c>
      <c r="F18" s="43"/>
      <c r="G18" s="22">
        <v>0</v>
      </c>
      <c r="H18" s="43"/>
      <c r="I18" s="22">
        <v>0</v>
      </c>
      <c r="J18" s="84" t="s">
        <v>22</v>
      </c>
      <c r="K18" s="22">
        <v>0</v>
      </c>
      <c r="L18" s="84"/>
      <c r="M18" s="22">
        <v>0</v>
      </c>
      <c r="N18" s="84"/>
      <c r="O18" s="22">
        <v>0</v>
      </c>
      <c r="P18" s="84"/>
      <c r="Q18" s="30">
        <f>ROUND(SUM(C18:O18),1)</f>
        <v>0</v>
      </c>
      <c r="R18" s="84"/>
      <c r="S18" s="22">
        <v>0</v>
      </c>
      <c r="T18" s="43"/>
      <c r="V18" s="804"/>
    </row>
    <row r="19" spans="1:22" ht="13.5" customHeight="1">
      <c r="A19" s="2" t="s">
        <v>297</v>
      </c>
      <c r="B19" s="2" t="s">
        <v>301</v>
      </c>
      <c r="C19" s="22">
        <v>-59</v>
      </c>
      <c r="D19" s="43"/>
      <c r="E19" s="22">
        <v>3</v>
      </c>
      <c r="F19" s="43"/>
      <c r="G19" s="22">
        <v>194127</v>
      </c>
      <c r="H19" s="43"/>
      <c r="I19" s="22">
        <v>201706</v>
      </c>
      <c r="J19" s="84" t="s">
        <v>22</v>
      </c>
      <c r="K19" s="22">
        <v>91130</v>
      </c>
      <c r="L19" s="84"/>
      <c r="M19" s="22">
        <v>90019</v>
      </c>
      <c r="N19" s="84"/>
      <c r="O19" s="22">
        <v>0</v>
      </c>
      <c r="P19" s="84"/>
      <c r="Q19" s="30">
        <f>ROUND(SUM(C19:O19),1)</f>
        <v>576926</v>
      </c>
      <c r="R19" s="84"/>
      <c r="S19" s="22">
        <v>182924</v>
      </c>
      <c r="T19" s="805"/>
      <c r="V19" s="804"/>
    </row>
    <row r="20" spans="1:22" ht="13.5" customHeight="1">
      <c r="A20" s="82" t="s">
        <v>298</v>
      </c>
      <c r="B20" s="2" t="s">
        <v>301</v>
      </c>
      <c r="C20" s="22">
        <v>7578759</v>
      </c>
      <c r="D20" s="43"/>
      <c r="E20" s="22">
        <v>202092</v>
      </c>
      <c r="F20" s="43"/>
      <c r="G20" s="22">
        <v>71362632</v>
      </c>
      <c r="H20" s="43"/>
      <c r="I20" s="22">
        <v>2120383</v>
      </c>
      <c r="J20" s="84" t="s">
        <v>22</v>
      </c>
      <c r="K20" s="22">
        <v>3012523</v>
      </c>
      <c r="L20" s="84"/>
      <c r="M20" s="22">
        <v>340271</v>
      </c>
      <c r="N20" s="84"/>
      <c r="O20" s="22">
        <v>3828</v>
      </c>
      <c r="P20" s="84"/>
      <c r="Q20" s="30">
        <f>ROUND(SUM(C20:O20),1)</f>
        <v>84620488</v>
      </c>
      <c r="R20" s="84"/>
      <c r="S20" s="22">
        <v>88634611</v>
      </c>
      <c r="T20" s="43"/>
      <c r="V20" s="804"/>
    </row>
    <row r="21" spans="1:22" ht="15.75" customHeight="1">
      <c r="A21" s="11" t="s">
        <v>299</v>
      </c>
      <c r="B21" s="5" t="s">
        <v>301</v>
      </c>
      <c r="C21" s="20">
        <f>ROUND(SUM(C16:C20),1)</f>
        <v>7578700</v>
      </c>
      <c r="D21" s="63"/>
      <c r="E21" s="20">
        <f>ROUND(SUM(E16:E20),1)</f>
        <v>202095</v>
      </c>
      <c r="F21" s="63"/>
      <c r="G21" s="20">
        <f>ROUND(SUM(G16:G20),1)</f>
        <v>71556759</v>
      </c>
      <c r="H21" s="63"/>
      <c r="I21" s="20">
        <f>ROUND(SUM(I16:I20),1)</f>
        <v>2322089</v>
      </c>
      <c r="J21" s="85" t="s">
        <v>22</v>
      </c>
      <c r="K21" s="20">
        <f>ROUND(SUM(K16:K20),1)</f>
        <v>3103653</v>
      </c>
      <c r="L21" s="85"/>
      <c r="M21" s="20">
        <f>ROUND(SUM(M16:M20),1)</f>
        <v>430290</v>
      </c>
      <c r="N21" s="85"/>
      <c r="O21" s="20">
        <f>ROUND(SUM(O16:O20),1)</f>
        <v>3828</v>
      </c>
      <c r="P21" s="85"/>
      <c r="Q21" s="20">
        <f>ROUND(SUM(Q16:Q20),1)</f>
        <v>85197414</v>
      </c>
      <c r="R21" s="84"/>
      <c r="S21" s="20">
        <f>ROUND(SUM(S16:S20),1)</f>
        <v>88817535</v>
      </c>
      <c r="T21" s="59"/>
      <c r="V21" s="804"/>
    </row>
    <row r="22" spans="1:22" ht="13.35" customHeight="1">
      <c r="A22" s="2"/>
      <c r="B22" s="2" t="s">
        <v>22</v>
      </c>
      <c r="C22" s="21"/>
      <c r="D22" s="43"/>
      <c r="E22" s="21"/>
      <c r="F22" s="43"/>
      <c r="G22" s="21"/>
      <c r="H22" s="43"/>
      <c r="I22" s="21"/>
      <c r="J22" s="84"/>
      <c r="K22" s="21"/>
      <c r="L22" s="84"/>
      <c r="M22" s="21"/>
      <c r="N22" s="84"/>
      <c r="O22" s="21"/>
      <c r="P22" s="84"/>
      <c r="Q22" s="787"/>
      <c r="R22" s="84"/>
      <c r="S22" s="21"/>
      <c r="T22" s="84"/>
      <c r="V22" s="791"/>
    </row>
    <row r="23" spans="1:22" ht="16.350000000000001" customHeight="1">
      <c r="A23" s="5" t="s">
        <v>300</v>
      </c>
      <c r="B23" s="2" t="s">
        <v>22</v>
      </c>
      <c r="C23" s="22"/>
      <c r="D23" s="43"/>
      <c r="E23" s="22"/>
      <c r="F23" s="43"/>
      <c r="G23" s="22"/>
      <c r="H23" s="43"/>
      <c r="I23" s="22"/>
      <c r="J23" s="84"/>
      <c r="K23" s="22"/>
      <c r="L23" s="84"/>
      <c r="M23" s="22"/>
      <c r="N23" s="84"/>
      <c r="O23" s="22"/>
      <c r="P23" s="84"/>
      <c r="Q23" s="24"/>
      <c r="R23" s="84"/>
      <c r="S23" s="22"/>
      <c r="T23" s="84"/>
      <c r="V23" s="791"/>
    </row>
    <row r="24" spans="1:22" ht="13.35" customHeight="1">
      <c r="A24" s="2" t="s">
        <v>768</v>
      </c>
      <c r="B24" s="2" t="s">
        <v>22</v>
      </c>
      <c r="C24" s="22"/>
      <c r="D24" s="43"/>
      <c r="E24" s="22"/>
      <c r="F24" s="43"/>
      <c r="G24" s="22"/>
      <c r="H24" s="43"/>
      <c r="I24" s="22"/>
      <c r="J24" s="84" t="s">
        <v>301</v>
      </c>
      <c r="K24" s="22"/>
      <c r="L24" s="84"/>
      <c r="M24" s="22"/>
      <c r="N24" s="84"/>
      <c r="O24" s="22"/>
      <c r="P24" s="84"/>
      <c r="Q24" s="30"/>
      <c r="R24" s="84"/>
      <c r="S24" s="22"/>
      <c r="T24" s="84"/>
      <c r="V24" s="804"/>
    </row>
    <row r="25" spans="1:22" ht="15" customHeight="1">
      <c r="A25" s="12" t="s">
        <v>8</v>
      </c>
      <c r="B25" s="2" t="s">
        <v>301</v>
      </c>
      <c r="C25" s="22">
        <v>6827671</v>
      </c>
      <c r="D25" s="43"/>
      <c r="E25" s="22">
        <v>0</v>
      </c>
      <c r="F25" s="43"/>
      <c r="G25" s="22">
        <v>1229</v>
      </c>
      <c r="H25" s="43"/>
      <c r="I25" s="22">
        <v>8525</v>
      </c>
      <c r="J25" s="84" t="s">
        <v>22</v>
      </c>
      <c r="K25" s="22">
        <v>1765143</v>
      </c>
      <c r="L25" s="84"/>
      <c r="M25" s="22">
        <v>0</v>
      </c>
      <c r="N25" s="84"/>
      <c r="O25" s="22">
        <v>0</v>
      </c>
      <c r="P25" s="84"/>
      <c r="Q25" s="30">
        <f>ROUND(SUM(C25:O25),1)</f>
        <v>8602568</v>
      </c>
      <c r="R25" s="84"/>
      <c r="S25" s="22">
        <v>6460798</v>
      </c>
      <c r="T25" s="56"/>
      <c r="V25" s="804"/>
    </row>
    <row r="26" spans="1:22" ht="15" customHeight="1">
      <c r="A26" s="12" t="s">
        <v>44</v>
      </c>
      <c r="B26" s="2" t="s">
        <v>22</v>
      </c>
      <c r="C26" s="22">
        <v>0</v>
      </c>
      <c r="D26" s="43"/>
      <c r="E26" s="22">
        <v>0</v>
      </c>
      <c r="F26" s="43"/>
      <c r="G26" s="22">
        <v>0</v>
      </c>
      <c r="H26" s="43"/>
      <c r="I26" s="22">
        <v>1538</v>
      </c>
      <c r="J26" s="84" t="s">
        <v>22</v>
      </c>
      <c r="K26" s="22">
        <v>0</v>
      </c>
      <c r="L26" s="84"/>
      <c r="M26" s="22">
        <v>0</v>
      </c>
      <c r="N26" s="84"/>
      <c r="O26" s="22">
        <v>0</v>
      </c>
      <c r="P26" s="84"/>
      <c r="Q26" s="30">
        <f>ROUND(SUM(C26:O26),1)</f>
        <v>1538</v>
      </c>
      <c r="R26" s="84"/>
      <c r="S26" s="22">
        <v>1064</v>
      </c>
      <c r="T26" s="56"/>
      <c r="V26" s="804"/>
    </row>
    <row r="27" spans="1:22" ht="15" customHeight="1">
      <c r="A27" s="12" t="s">
        <v>39</v>
      </c>
      <c r="B27" s="2" t="s">
        <v>22</v>
      </c>
      <c r="C27" s="22">
        <v>0</v>
      </c>
      <c r="D27" s="43"/>
      <c r="E27" s="22">
        <v>0</v>
      </c>
      <c r="F27" s="43"/>
      <c r="G27" s="22">
        <v>105903</v>
      </c>
      <c r="H27" s="43"/>
      <c r="I27" s="22">
        <v>387041</v>
      </c>
      <c r="J27" s="84" t="s">
        <v>22</v>
      </c>
      <c r="K27" s="22">
        <v>0</v>
      </c>
      <c r="L27" s="84"/>
      <c r="M27" s="22">
        <v>0</v>
      </c>
      <c r="N27" s="84"/>
      <c r="O27" s="22">
        <v>0</v>
      </c>
      <c r="P27" s="84"/>
      <c r="Q27" s="30">
        <f>ROUND(SUM(C27:O27),1)</f>
        <v>492944</v>
      </c>
      <c r="R27" s="84"/>
      <c r="S27" s="22">
        <v>546731</v>
      </c>
      <c r="T27" s="56"/>
      <c r="V27" s="804"/>
    </row>
    <row r="28" spans="1:22" ht="15" customHeight="1">
      <c r="A28" s="12" t="s">
        <v>42</v>
      </c>
      <c r="B28" s="2"/>
      <c r="C28" s="22"/>
      <c r="D28" s="43"/>
      <c r="E28" s="22"/>
      <c r="F28" s="43"/>
      <c r="G28" s="22"/>
      <c r="H28" s="43"/>
      <c r="I28" s="22"/>
      <c r="J28" s="84"/>
      <c r="K28" s="22"/>
      <c r="L28" s="84"/>
      <c r="M28" s="22"/>
      <c r="N28" s="84"/>
      <c r="O28" s="22"/>
      <c r="P28" s="84"/>
      <c r="Q28" s="30" t="s">
        <v>22</v>
      </c>
      <c r="R28" s="84"/>
      <c r="S28" s="22"/>
      <c r="T28" s="56"/>
      <c r="V28" s="804"/>
    </row>
    <row r="29" spans="1:22" ht="15" customHeight="1">
      <c r="A29" s="18" t="s">
        <v>847</v>
      </c>
      <c r="B29" s="2" t="s">
        <v>22</v>
      </c>
      <c r="C29" s="22">
        <v>0</v>
      </c>
      <c r="D29" s="43"/>
      <c r="E29" s="22">
        <v>0</v>
      </c>
      <c r="F29" s="43"/>
      <c r="G29" s="22">
        <v>52555087</v>
      </c>
      <c r="H29" s="43"/>
      <c r="I29" s="22">
        <v>0</v>
      </c>
      <c r="J29" s="84" t="s">
        <v>22</v>
      </c>
      <c r="K29" s="22">
        <v>0</v>
      </c>
      <c r="L29" s="84"/>
      <c r="M29" s="22">
        <v>0</v>
      </c>
      <c r="N29" s="84"/>
      <c r="O29" s="22">
        <v>0</v>
      </c>
      <c r="P29" s="84"/>
      <c r="Q29" s="30">
        <f t="shared" ref="Q29:Q34" si="0">ROUND(SUM(C29:O29),1)</f>
        <v>52555087</v>
      </c>
      <c r="R29" s="84"/>
      <c r="S29" s="22">
        <v>47517960</v>
      </c>
      <c r="T29" s="56"/>
      <c r="V29" s="804"/>
    </row>
    <row r="30" spans="1:22" ht="15" customHeight="1">
      <c r="A30" s="12" t="s">
        <v>336</v>
      </c>
      <c r="B30" s="2" t="s">
        <v>22</v>
      </c>
      <c r="C30" s="22">
        <v>8668</v>
      </c>
      <c r="D30" s="43"/>
      <c r="E30" s="22">
        <v>0</v>
      </c>
      <c r="F30" s="43"/>
      <c r="G30" s="22">
        <v>7888639</v>
      </c>
      <c r="H30" s="43"/>
      <c r="I30" s="22">
        <v>4953</v>
      </c>
      <c r="J30" s="84" t="s">
        <v>22</v>
      </c>
      <c r="K30" s="22">
        <v>742422</v>
      </c>
      <c r="L30" s="84"/>
      <c r="M30" s="22">
        <v>0</v>
      </c>
      <c r="N30" s="84"/>
      <c r="O30" s="22">
        <v>0</v>
      </c>
      <c r="P30" s="84"/>
      <c r="Q30" s="30">
        <f t="shared" si="0"/>
        <v>8644682</v>
      </c>
      <c r="R30" s="84"/>
      <c r="S30" s="22">
        <v>7727378</v>
      </c>
      <c r="T30" s="56"/>
      <c r="V30" s="804"/>
    </row>
    <row r="31" spans="1:22" ht="15" customHeight="1">
      <c r="A31" s="12" t="s">
        <v>41</v>
      </c>
      <c r="B31" s="2" t="s">
        <v>22</v>
      </c>
      <c r="C31" s="22">
        <v>0</v>
      </c>
      <c r="D31" s="43"/>
      <c r="E31" s="22">
        <v>0</v>
      </c>
      <c r="F31" s="43"/>
      <c r="G31" s="22">
        <v>0</v>
      </c>
      <c r="H31" s="43"/>
      <c r="I31" s="22">
        <v>3152268</v>
      </c>
      <c r="J31" s="84" t="s">
        <v>22</v>
      </c>
      <c r="K31" s="22">
        <v>0</v>
      </c>
      <c r="L31" s="84"/>
      <c r="M31" s="22">
        <v>0</v>
      </c>
      <c r="N31" s="84"/>
      <c r="O31" s="22">
        <v>0</v>
      </c>
      <c r="P31" s="84"/>
      <c r="Q31" s="30">
        <f t="shared" si="0"/>
        <v>3152268</v>
      </c>
      <c r="R31" s="84"/>
      <c r="S31" s="22">
        <v>1738536</v>
      </c>
      <c r="T31" s="56"/>
      <c r="V31" s="804"/>
    </row>
    <row r="32" spans="1:22" ht="15" customHeight="1">
      <c r="A32" s="12" t="s">
        <v>40</v>
      </c>
      <c r="B32" s="2" t="s">
        <v>22</v>
      </c>
      <c r="C32" s="22">
        <v>0</v>
      </c>
      <c r="D32" s="43"/>
      <c r="E32" s="22">
        <v>147359</v>
      </c>
      <c r="F32" s="43"/>
      <c r="G32" s="22">
        <v>4759968</v>
      </c>
      <c r="H32" s="43"/>
      <c r="I32" s="22">
        <v>1103401</v>
      </c>
      <c r="J32" s="84" t="s">
        <v>22</v>
      </c>
      <c r="K32" s="22">
        <v>432267</v>
      </c>
      <c r="L32" s="84"/>
      <c r="M32" s="22">
        <v>2420</v>
      </c>
      <c r="N32" s="84"/>
      <c r="O32" s="22">
        <v>3704</v>
      </c>
      <c r="P32" s="84"/>
      <c r="Q32" s="30">
        <f t="shared" si="0"/>
        <v>6449119</v>
      </c>
      <c r="R32" s="84"/>
      <c r="S32" s="22">
        <v>7562318</v>
      </c>
      <c r="T32" s="56"/>
      <c r="V32" s="804"/>
    </row>
    <row r="33" spans="1:22" ht="15" customHeight="1">
      <c r="A33" s="12" t="s">
        <v>45</v>
      </c>
      <c r="B33" s="2" t="s">
        <v>22</v>
      </c>
      <c r="C33" s="22">
        <v>0</v>
      </c>
      <c r="D33" s="43"/>
      <c r="E33" s="22">
        <v>0</v>
      </c>
      <c r="F33" s="43"/>
      <c r="G33" s="22">
        <v>0</v>
      </c>
      <c r="H33" s="43"/>
      <c r="I33" s="22">
        <v>7263</v>
      </c>
      <c r="J33" s="84" t="s">
        <v>22</v>
      </c>
      <c r="K33" s="22">
        <v>0</v>
      </c>
      <c r="L33" s="84"/>
      <c r="M33" s="22">
        <v>0</v>
      </c>
      <c r="N33" s="84"/>
      <c r="O33" s="22">
        <v>0</v>
      </c>
      <c r="P33" s="84"/>
      <c r="Q33" s="30">
        <f t="shared" si="0"/>
        <v>7263</v>
      </c>
      <c r="R33" s="84"/>
      <c r="S33" s="22">
        <v>9617</v>
      </c>
      <c r="T33" s="56"/>
      <c r="V33" s="804"/>
    </row>
    <row r="34" spans="1:22" ht="15" customHeight="1">
      <c r="A34" s="12" t="s">
        <v>9</v>
      </c>
      <c r="B34" s="2" t="s">
        <v>22</v>
      </c>
      <c r="C34" s="22">
        <v>0</v>
      </c>
      <c r="D34" s="43"/>
      <c r="E34" s="22">
        <v>0</v>
      </c>
      <c r="F34" s="43"/>
      <c r="G34" s="22">
        <v>0</v>
      </c>
      <c r="H34" s="43"/>
      <c r="I34" s="22">
        <v>61269</v>
      </c>
      <c r="J34" s="84" t="s">
        <v>22</v>
      </c>
      <c r="K34" s="22">
        <v>0</v>
      </c>
      <c r="L34" s="84"/>
      <c r="M34" s="22">
        <v>0</v>
      </c>
      <c r="N34" s="84"/>
      <c r="O34" s="22">
        <v>0</v>
      </c>
      <c r="P34" s="84"/>
      <c r="Q34" s="30">
        <f t="shared" si="0"/>
        <v>61269</v>
      </c>
      <c r="R34" s="84"/>
      <c r="S34" s="22">
        <v>51336</v>
      </c>
      <c r="T34" s="56"/>
      <c r="V34" s="804"/>
    </row>
    <row r="35" spans="1:22" ht="15.75" customHeight="1">
      <c r="A35" s="11" t="s">
        <v>305</v>
      </c>
      <c r="B35" s="2" t="s">
        <v>22</v>
      </c>
      <c r="C35" s="247">
        <f>ROUND(SUM(C25:C34),1)</f>
        <v>6836339</v>
      </c>
      <c r="D35" s="63"/>
      <c r="E35" s="247">
        <f>ROUND(SUM(E25:E34),1)</f>
        <v>147359</v>
      </c>
      <c r="F35" s="63"/>
      <c r="G35" s="247">
        <f>ROUND(SUM(G25:G34),1)</f>
        <v>65310826</v>
      </c>
      <c r="H35" s="63"/>
      <c r="I35" s="247">
        <f>ROUND(SUM(I25:I34),1)</f>
        <v>4726258</v>
      </c>
      <c r="J35" s="84" t="s">
        <v>22</v>
      </c>
      <c r="K35" s="247">
        <f>ROUND(SUM(K25:K34),1)</f>
        <v>2939832</v>
      </c>
      <c r="L35" s="85"/>
      <c r="M35" s="247">
        <f>ROUND(SUM(M25:M34),1)</f>
        <v>2420</v>
      </c>
      <c r="N35" s="85"/>
      <c r="O35" s="247">
        <f>ROUND(SUM(O25:O34),1)</f>
        <v>3704</v>
      </c>
      <c r="P35" s="85"/>
      <c r="Q35" s="247">
        <f>ROUND(SUM(Q25:Q34),1)</f>
        <v>79966738</v>
      </c>
      <c r="R35" s="84"/>
      <c r="S35" s="247">
        <f>ROUND(SUM(S25:S34),1)</f>
        <v>71615738</v>
      </c>
      <c r="T35" s="56"/>
      <c r="V35" s="804"/>
    </row>
    <row r="36" spans="1:22" ht="15" customHeight="1">
      <c r="A36" s="2" t="s">
        <v>106</v>
      </c>
      <c r="B36" s="2" t="s">
        <v>22</v>
      </c>
      <c r="C36" s="22"/>
      <c r="D36" s="43"/>
      <c r="E36" s="22"/>
      <c r="F36" s="43"/>
      <c r="G36" s="22"/>
      <c r="H36" s="43"/>
      <c r="I36" s="22"/>
      <c r="J36" s="84"/>
      <c r="K36" s="22"/>
      <c r="L36" s="84"/>
      <c r="M36" s="22"/>
      <c r="N36" s="84"/>
      <c r="O36" s="22"/>
      <c r="P36" s="84"/>
      <c r="Q36" s="24"/>
      <c r="R36" s="84"/>
      <c r="S36" s="22"/>
      <c r="T36" s="84"/>
      <c r="V36" s="804"/>
    </row>
    <row r="37" spans="1:22" ht="15" customHeight="1">
      <c r="A37" s="82" t="s">
        <v>525</v>
      </c>
      <c r="B37" s="2" t="s">
        <v>22</v>
      </c>
      <c r="C37" s="22">
        <v>106266</v>
      </c>
      <c r="D37" s="43"/>
      <c r="E37" s="22">
        <v>16713</v>
      </c>
      <c r="F37" s="43"/>
      <c r="G37" s="22">
        <v>248389</v>
      </c>
      <c r="H37" s="43"/>
      <c r="I37" s="22">
        <v>114497</v>
      </c>
      <c r="J37" s="84" t="s">
        <v>22</v>
      </c>
      <c r="K37" s="22">
        <v>41035</v>
      </c>
      <c r="L37" s="84"/>
      <c r="M37" s="22">
        <v>177577</v>
      </c>
      <c r="N37" s="84"/>
      <c r="O37" s="22">
        <v>0</v>
      </c>
      <c r="P37" s="84"/>
      <c r="Q37" s="30">
        <f>ROUND(SUM(C37:O37),1)</f>
        <v>704477</v>
      </c>
      <c r="R37" s="84"/>
      <c r="S37" s="22">
        <v>1850867</v>
      </c>
      <c r="T37" s="56"/>
      <c r="V37" s="804"/>
    </row>
    <row r="38" spans="1:22" ht="15" customHeight="1">
      <c r="A38" s="82" t="s">
        <v>527</v>
      </c>
      <c r="B38" s="2" t="s">
        <v>22</v>
      </c>
      <c r="C38" s="22">
        <v>570750</v>
      </c>
      <c r="D38" s="43"/>
      <c r="E38" s="22">
        <v>26533</v>
      </c>
      <c r="F38" s="43"/>
      <c r="G38" s="22">
        <v>648281</v>
      </c>
      <c r="H38" s="43"/>
      <c r="I38" s="22">
        <v>226307</v>
      </c>
      <c r="J38" s="84" t="s">
        <v>22</v>
      </c>
      <c r="K38" s="22">
        <v>61441</v>
      </c>
      <c r="L38" s="84"/>
      <c r="M38" s="22">
        <v>97456</v>
      </c>
      <c r="N38" s="84"/>
      <c r="O38" s="22">
        <v>0</v>
      </c>
      <c r="P38" s="84"/>
      <c r="Q38" s="30">
        <f>ROUND(SUM(C38:O38),1)</f>
        <v>1630768</v>
      </c>
      <c r="R38" s="84"/>
      <c r="S38" s="22">
        <v>2687039</v>
      </c>
      <c r="T38" s="56"/>
      <c r="V38" s="804"/>
    </row>
    <row r="39" spans="1:22" ht="15" customHeight="1">
      <c r="A39" s="82" t="s">
        <v>308</v>
      </c>
      <c r="B39" s="2" t="s">
        <v>22</v>
      </c>
      <c r="C39" s="22">
        <v>57300</v>
      </c>
      <c r="D39" s="43"/>
      <c r="E39" s="22">
        <v>10221</v>
      </c>
      <c r="F39" s="43"/>
      <c r="G39" s="22">
        <v>126344</v>
      </c>
      <c r="H39" s="43"/>
      <c r="I39" s="22">
        <v>52143</v>
      </c>
      <c r="J39" s="84" t="s">
        <v>22</v>
      </c>
      <c r="K39" s="22">
        <v>26291</v>
      </c>
      <c r="L39" s="84"/>
      <c r="M39" s="22">
        <v>112820</v>
      </c>
      <c r="N39" s="84"/>
      <c r="O39" s="22">
        <v>0</v>
      </c>
      <c r="P39" s="84"/>
      <c r="Q39" s="30">
        <f>ROUND(SUM(C39:O39),1)</f>
        <v>385119</v>
      </c>
      <c r="R39" s="84"/>
      <c r="S39" s="22">
        <v>1035502</v>
      </c>
      <c r="T39" s="56"/>
      <c r="V39" s="804"/>
    </row>
    <row r="40" spans="1:22" ht="15" customHeight="1">
      <c r="A40" s="82" t="s">
        <v>378</v>
      </c>
      <c r="B40" s="2"/>
      <c r="C40" s="22"/>
      <c r="D40" s="43"/>
      <c r="E40" s="22"/>
      <c r="F40" s="43"/>
      <c r="G40" s="22"/>
      <c r="H40" s="43"/>
      <c r="I40" s="22"/>
      <c r="J40" s="84"/>
      <c r="K40" s="22"/>
      <c r="L40" s="84"/>
      <c r="M40" s="22"/>
      <c r="N40" s="84"/>
      <c r="O40" s="22"/>
      <c r="P40" s="84"/>
      <c r="Q40" s="30"/>
      <c r="R40" s="84"/>
      <c r="S40" s="22"/>
      <c r="T40" s="56"/>
      <c r="V40" s="804"/>
    </row>
    <row r="41" spans="1:22" ht="15" customHeight="1">
      <c r="A41" s="82" t="s">
        <v>1201</v>
      </c>
      <c r="B41" s="2" t="s">
        <v>22</v>
      </c>
      <c r="C41" s="22">
        <v>0</v>
      </c>
      <c r="D41" s="43"/>
      <c r="E41" s="22">
        <v>0</v>
      </c>
      <c r="F41" s="43"/>
      <c r="G41" s="22">
        <v>0</v>
      </c>
      <c r="H41" s="43"/>
      <c r="I41" s="22">
        <v>0</v>
      </c>
      <c r="J41" s="84"/>
      <c r="K41" s="22">
        <v>0</v>
      </c>
      <c r="L41" s="84"/>
      <c r="M41" s="22">
        <v>0</v>
      </c>
      <c r="N41" s="84"/>
      <c r="O41" s="22">
        <v>0</v>
      </c>
      <c r="P41" s="84"/>
      <c r="Q41" s="30">
        <f>ROUND(SUM(C41:O41),1)</f>
        <v>0</v>
      </c>
      <c r="R41" s="84"/>
      <c r="S41" s="22">
        <v>42278</v>
      </c>
      <c r="T41" s="56"/>
      <c r="V41" s="804"/>
    </row>
    <row r="42" spans="1:22" ht="15.75" customHeight="1">
      <c r="A42" s="11" t="s">
        <v>337</v>
      </c>
      <c r="B42" s="5" t="s">
        <v>22</v>
      </c>
      <c r="C42" s="247">
        <f>ROUND(SUM(C35:C41),1)</f>
        <v>7570655</v>
      </c>
      <c r="D42" s="63"/>
      <c r="E42" s="247">
        <f>ROUND(SUM(E35:E41),1)</f>
        <v>200826</v>
      </c>
      <c r="F42" s="63"/>
      <c r="G42" s="247">
        <f>ROUND(SUM(G35:G41),1)</f>
        <v>66333840</v>
      </c>
      <c r="H42" s="63"/>
      <c r="I42" s="247">
        <f>ROUND(SUM(I35:I41),1)</f>
        <v>5119205</v>
      </c>
      <c r="J42" s="85" t="s">
        <v>22</v>
      </c>
      <c r="K42" s="247">
        <f>ROUND(SUM(K35:K41),1)</f>
        <v>3068599</v>
      </c>
      <c r="L42" s="85"/>
      <c r="M42" s="247">
        <f>ROUND(SUM(M35:M41),1)</f>
        <v>390273</v>
      </c>
      <c r="N42" s="85"/>
      <c r="O42" s="247">
        <f>ROUND(SUM(O35:O41),1)</f>
        <v>3704</v>
      </c>
      <c r="P42" s="85"/>
      <c r="Q42" s="247">
        <f>ROUND(SUM(Q35:Q41),1)</f>
        <v>82687102</v>
      </c>
      <c r="R42" s="84"/>
      <c r="S42" s="247">
        <f>ROUND(SUM(S35:S41),1)</f>
        <v>77231424</v>
      </c>
      <c r="T42" s="59"/>
      <c r="V42" s="804"/>
    </row>
    <row r="43" spans="1:22" ht="14.1" customHeight="1">
      <c r="A43" s="5"/>
      <c r="B43" s="2" t="s">
        <v>22</v>
      </c>
      <c r="C43" s="21"/>
      <c r="D43" s="43"/>
      <c r="E43" s="21"/>
      <c r="F43" s="43"/>
      <c r="G43" s="21"/>
      <c r="H43" s="43"/>
      <c r="I43" s="21"/>
      <c r="J43" s="84"/>
      <c r="K43" s="21"/>
      <c r="L43" s="84"/>
      <c r="M43" s="21"/>
      <c r="N43" s="84"/>
      <c r="O43" s="21"/>
      <c r="P43" s="84"/>
      <c r="Q43" s="787"/>
      <c r="R43" s="84"/>
      <c r="S43" s="21"/>
      <c r="T43" s="84"/>
      <c r="V43" s="791"/>
    </row>
    <row r="44" spans="1:22" ht="14.1" customHeight="1">
      <c r="A44" s="5" t="s">
        <v>1029</v>
      </c>
      <c r="B44" s="2" t="s">
        <v>22</v>
      </c>
      <c r="C44" s="22"/>
      <c r="D44" s="43"/>
      <c r="E44" s="22"/>
      <c r="F44" s="43"/>
      <c r="G44" s="22"/>
      <c r="H44" s="43"/>
      <c r="I44" s="22"/>
      <c r="J44" s="84"/>
      <c r="K44" s="22"/>
      <c r="L44" s="84"/>
      <c r="M44" s="22"/>
      <c r="N44" s="84"/>
      <c r="O44" s="22"/>
      <c r="P44" s="84"/>
      <c r="Q44" s="24"/>
      <c r="R44" s="84"/>
      <c r="S44" s="22"/>
      <c r="T44" s="84"/>
      <c r="V44" s="791"/>
    </row>
    <row r="45" spans="1:22" ht="16.350000000000001" customHeight="1">
      <c r="A45" s="11" t="s">
        <v>338</v>
      </c>
      <c r="B45" s="5" t="s">
        <v>301</v>
      </c>
      <c r="C45" s="25">
        <f>ROUND(SUM(C21-C42),1)</f>
        <v>8045</v>
      </c>
      <c r="D45" s="63"/>
      <c r="E45" s="25">
        <f>ROUND(SUM(E21-E42),1)</f>
        <v>1269</v>
      </c>
      <c r="F45" s="63"/>
      <c r="G45" s="25">
        <f>ROUND(SUM(G21-G42),1)</f>
        <v>5222919</v>
      </c>
      <c r="H45" s="63"/>
      <c r="I45" s="25">
        <f>ROUND(SUM(I21-I42),1)</f>
        <v>-2797116</v>
      </c>
      <c r="J45" s="85" t="s">
        <v>22</v>
      </c>
      <c r="K45" s="25">
        <f>ROUND(SUM(K21-K42),1)</f>
        <v>35054</v>
      </c>
      <c r="L45" s="85"/>
      <c r="M45" s="25">
        <f>ROUND(SUM(M21-M42),1)</f>
        <v>40017</v>
      </c>
      <c r="N45" s="85"/>
      <c r="O45" s="25">
        <f>ROUND(SUM(O21-O42),1)</f>
        <v>124</v>
      </c>
      <c r="P45" s="85"/>
      <c r="Q45" s="25">
        <f>ROUND(SUM(Q21-Q42),1)</f>
        <v>2510312</v>
      </c>
      <c r="R45" s="84"/>
      <c r="S45" s="25">
        <f>ROUND(SUM(S21-S42),1)</f>
        <v>11586111</v>
      </c>
      <c r="T45" s="59"/>
      <c r="V45" s="785"/>
    </row>
    <row r="46" spans="1:22" ht="13.35" customHeight="1">
      <c r="A46" s="2"/>
      <c r="B46" s="2" t="s">
        <v>22</v>
      </c>
      <c r="C46" s="21"/>
      <c r="D46" s="43"/>
      <c r="E46" s="21"/>
      <c r="F46" s="43"/>
      <c r="G46" s="21"/>
      <c r="H46" s="43"/>
      <c r="I46" s="21"/>
      <c r="J46" s="84"/>
      <c r="K46" s="21"/>
      <c r="L46" s="84"/>
      <c r="M46" s="21"/>
      <c r="N46" s="84"/>
      <c r="O46" s="21"/>
      <c r="P46" s="84"/>
      <c r="Q46" s="787"/>
      <c r="R46" s="84"/>
      <c r="S46" s="21"/>
      <c r="T46" s="84"/>
      <c r="V46" s="791"/>
    </row>
    <row r="47" spans="1:22" ht="16.350000000000001" customHeight="1">
      <c r="A47" s="5" t="s">
        <v>17</v>
      </c>
      <c r="B47" s="2" t="s">
        <v>22</v>
      </c>
      <c r="C47" s="22"/>
      <c r="D47" s="43"/>
      <c r="E47" s="22"/>
      <c r="F47" s="43"/>
      <c r="G47" s="22"/>
      <c r="H47" s="43"/>
      <c r="I47" s="22"/>
      <c r="J47" s="84"/>
      <c r="K47" s="22"/>
      <c r="L47" s="84"/>
      <c r="M47" s="22"/>
      <c r="N47" s="84"/>
      <c r="O47" s="22"/>
      <c r="P47" s="84"/>
      <c r="Q47" s="24"/>
      <c r="R47" s="84"/>
      <c r="S47" s="22"/>
      <c r="T47" s="84"/>
      <c r="V47" s="791"/>
    </row>
    <row r="48" spans="1:22" ht="14.1" customHeight="1">
      <c r="A48" s="82" t="s">
        <v>848</v>
      </c>
      <c r="B48" s="2" t="s">
        <v>22</v>
      </c>
      <c r="C48" s="22">
        <v>0</v>
      </c>
      <c r="D48" s="43"/>
      <c r="E48" s="22">
        <v>0</v>
      </c>
      <c r="F48" s="43"/>
      <c r="G48" s="22">
        <v>0</v>
      </c>
      <c r="H48" s="43"/>
      <c r="I48" s="22">
        <v>0</v>
      </c>
      <c r="J48" s="84" t="s">
        <v>22</v>
      </c>
      <c r="K48" s="22">
        <v>0</v>
      </c>
      <c r="L48" s="84"/>
      <c r="M48" s="22">
        <v>0</v>
      </c>
      <c r="N48" s="84"/>
      <c r="O48" s="22">
        <v>0</v>
      </c>
      <c r="P48" s="84"/>
      <c r="Q48" s="30">
        <f>ROUND(SUM(C48:O48),1)</f>
        <v>0</v>
      </c>
      <c r="R48" s="84"/>
      <c r="S48" s="22">
        <v>0</v>
      </c>
      <c r="T48" s="56"/>
      <c r="V48" s="804"/>
    </row>
    <row r="49" spans="1:25" ht="14.1" customHeight="1">
      <c r="A49" s="82" t="s">
        <v>339</v>
      </c>
      <c r="B49" s="2" t="s">
        <v>22</v>
      </c>
      <c r="C49" s="22">
        <v>-15474</v>
      </c>
      <c r="D49" s="43"/>
      <c r="E49" s="22">
        <v>-1651</v>
      </c>
      <c r="F49" s="43"/>
      <c r="G49" s="22">
        <v>-1904646</v>
      </c>
      <c r="H49" s="43"/>
      <c r="I49" s="22">
        <v>-27137</v>
      </c>
      <c r="J49" s="84" t="s">
        <v>22</v>
      </c>
      <c r="K49" s="22">
        <v>-33433</v>
      </c>
      <c r="L49" s="84"/>
      <c r="M49" s="22">
        <v>-27302</v>
      </c>
      <c r="N49" s="84"/>
      <c r="O49" s="22">
        <v>0</v>
      </c>
      <c r="P49" s="84"/>
      <c r="Q49" s="30">
        <f>ROUND(SUM(C49:O49),1)</f>
        <v>-2009643</v>
      </c>
      <c r="R49" s="84"/>
      <c r="S49" s="22">
        <v>-2221051</v>
      </c>
      <c r="T49" s="56"/>
      <c r="V49" s="804"/>
    </row>
    <row r="50" spans="1:25" ht="16.350000000000001" customHeight="1">
      <c r="A50" s="11" t="s">
        <v>340</v>
      </c>
      <c r="B50" s="5" t="s">
        <v>22</v>
      </c>
      <c r="C50" s="20">
        <f>ROUND(SUM(C48:C49),1)</f>
        <v>-15474</v>
      </c>
      <c r="D50" s="63"/>
      <c r="E50" s="20">
        <f>ROUND(SUM(E48:E49),1)</f>
        <v>-1651</v>
      </c>
      <c r="F50" s="63"/>
      <c r="G50" s="20">
        <f>ROUND(SUM(G48:G49),1)</f>
        <v>-1904646</v>
      </c>
      <c r="H50" s="63"/>
      <c r="I50" s="20">
        <f>ROUND(SUM(I48:I49),1)</f>
        <v>-27137</v>
      </c>
      <c r="J50" s="85" t="s">
        <v>22</v>
      </c>
      <c r="K50" s="20">
        <f>ROUND(SUM(K48:K49),1)</f>
        <v>-33433</v>
      </c>
      <c r="L50" s="85"/>
      <c r="M50" s="20">
        <f>ROUND(SUM(M48:M49),1)</f>
        <v>-27302</v>
      </c>
      <c r="N50" s="85"/>
      <c r="O50" s="20">
        <f>ROUND(SUM(O48:O49),1)</f>
        <v>0</v>
      </c>
      <c r="P50" s="85"/>
      <c r="Q50" s="20">
        <f>ROUND(SUM(Q48:Q49),1)</f>
        <v>-2009643</v>
      </c>
      <c r="R50" s="84"/>
      <c r="S50" s="20">
        <f>ROUND(SUM(S48:S49),1)</f>
        <v>-2221051</v>
      </c>
      <c r="T50" s="59"/>
      <c r="V50" s="785"/>
    </row>
    <row r="51" spans="1:25" ht="13.35" customHeight="1">
      <c r="A51" s="2"/>
      <c r="B51" s="2" t="s">
        <v>22</v>
      </c>
      <c r="C51" s="21"/>
      <c r="D51" s="43"/>
      <c r="E51" s="21"/>
      <c r="F51" s="43"/>
      <c r="G51" s="21"/>
      <c r="H51" s="43"/>
      <c r="I51" s="21"/>
      <c r="J51" s="84"/>
      <c r="K51" s="21"/>
      <c r="L51" s="84"/>
      <c r="M51" s="21"/>
      <c r="N51" s="84"/>
      <c r="O51" s="21"/>
      <c r="P51" s="84"/>
      <c r="Q51" s="787"/>
      <c r="R51" s="84"/>
      <c r="S51" s="21"/>
      <c r="T51" s="84"/>
      <c r="V51" s="791"/>
    </row>
    <row r="52" spans="1:25" ht="14.1" customHeight="1">
      <c r="A52" s="5" t="s">
        <v>1027</v>
      </c>
      <c r="B52" s="2"/>
      <c r="C52" s="22"/>
      <c r="D52" s="43"/>
      <c r="E52" s="22"/>
      <c r="F52" s="43"/>
      <c r="G52" s="22"/>
      <c r="H52" s="43"/>
      <c r="I52" s="22"/>
      <c r="J52" s="84"/>
      <c r="K52" s="22"/>
      <c r="L52" s="84"/>
      <c r="M52" s="22"/>
      <c r="N52" s="84"/>
      <c r="O52" s="22"/>
      <c r="P52" s="84"/>
      <c r="Q52" s="24"/>
      <c r="R52" s="84"/>
      <c r="S52" s="22"/>
      <c r="T52" s="84"/>
      <c r="V52" s="791"/>
    </row>
    <row r="53" spans="1:25" ht="14.1" customHeight="1">
      <c r="A53" s="5" t="s">
        <v>1028</v>
      </c>
      <c r="B53" s="2"/>
      <c r="C53" s="22"/>
      <c r="D53" s="43"/>
      <c r="E53" s="22"/>
      <c r="F53" s="43"/>
      <c r="G53" s="22"/>
      <c r="H53" s="43"/>
      <c r="I53" s="22"/>
      <c r="J53" s="84"/>
      <c r="K53" s="22"/>
      <c r="L53" s="84"/>
      <c r="M53" s="22"/>
      <c r="N53" s="84"/>
      <c r="O53" s="22"/>
      <c r="P53" s="84"/>
      <c r="Q53" s="24"/>
      <c r="R53" s="84"/>
      <c r="S53" s="22"/>
      <c r="T53" s="84"/>
      <c r="V53" s="791"/>
    </row>
    <row r="54" spans="1:25" ht="14.1" customHeight="1">
      <c r="A54" s="11" t="s">
        <v>341</v>
      </c>
      <c r="B54" s="5" t="s">
        <v>301</v>
      </c>
      <c r="C54" s="806">
        <f>ROUND(SUM(C50+C45),1)</f>
        <v>-7429</v>
      </c>
      <c r="D54" s="63"/>
      <c r="E54" s="806">
        <f>ROUND(SUM(E50+E45),1)</f>
        <v>-382</v>
      </c>
      <c r="F54" s="63"/>
      <c r="G54" s="806">
        <f>ROUND(SUM(G50+G45),1)</f>
        <v>3318273</v>
      </c>
      <c r="H54" s="63"/>
      <c r="I54" s="806">
        <f>ROUND(SUM(I50+I45),1)</f>
        <v>-2824253</v>
      </c>
      <c r="J54" s="85" t="s">
        <v>22</v>
      </c>
      <c r="K54" s="806">
        <f>ROUND(SUM(K50+K45),1)</f>
        <v>1621</v>
      </c>
      <c r="L54" s="85"/>
      <c r="M54" s="806">
        <f>ROUND(SUM(M50+M45),1)</f>
        <v>12715</v>
      </c>
      <c r="N54" s="85"/>
      <c r="O54" s="806">
        <f>ROUND(SUM(O50+O45),1)</f>
        <v>124</v>
      </c>
      <c r="P54" s="85"/>
      <c r="Q54" s="806">
        <f>ROUND(SUM(Q50+Q45),1)</f>
        <v>500669</v>
      </c>
      <c r="R54" s="84"/>
      <c r="S54" s="806">
        <f>ROUND(SUM(S50+S45),1)</f>
        <v>9365060</v>
      </c>
      <c r="T54" s="59"/>
      <c r="V54" s="807"/>
    </row>
    <row r="55" spans="1:25" ht="13.35" customHeight="1">
      <c r="A55" s="2"/>
      <c r="B55" s="2"/>
      <c r="C55" s="43"/>
      <c r="D55" s="43"/>
      <c r="E55" s="43"/>
      <c r="F55" s="43"/>
      <c r="G55" s="43"/>
      <c r="H55" s="43"/>
      <c r="I55" s="43"/>
      <c r="J55" s="84"/>
      <c r="K55" s="43"/>
      <c r="L55" s="84"/>
      <c r="M55" s="43"/>
      <c r="N55" s="84"/>
      <c r="O55" s="43"/>
      <c r="P55" s="84"/>
      <c r="Q55" s="30"/>
      <c r="R55" s="84"/>
      <c r="S55" s="43"/>
      <c r="T55" s="56"/>
      <c r="V55" s="804"/>
    </row>
    <row r="56" spans="1:25" s="2" customFormat="1" ht="16.350000000000001" customHeight="1">
      <c r="A56" s="11" t="s">
        <v>342</v>
      </c>
      <c r="B56" s="5" t="s">
        <v>301</v>
      </c>
      <c r="C56" s="25">
        <v>-40590</v>
      </c>
      <c r="D56" s="63"/>
      <c r="E56" s="25">
        <v>-1543</v>
      </c>
      <c r="F56" s="63"/>
      <c r="G56" s="25">
        <v>5277262</v>
      </c>
      <c r="H56" s="63"/>
      <c r="I56" s="25">
        <v>9016479</v>
      </c>
      <c r="J56" s="85" t="s">
        <v>22</v>
      </c>
      <c r="K56" s="25">
        <v>-41786</v>
      </c>
      <c r="L56" s="85"/>
      <c r="M56" s="25">
        <v>116547</v>
      </c>
      <c r="N56" s="85"/>
      <c r="O56" s="25">
        <v>-635</v>
      </c>
      <c r="P56" s="85"/>
      <c r="Q56" s="60">
        <f>SUM(C56)+(E56)+(G56)+(I56)+(K56)+(M56)+(O56)</f>
        <v>14325734</v>
      </c>
      <c r="R56" s="84"/>
      <c r="S56" s="25">
        <v>4960674</v>
      </c>
      <c r="T56" s="59"/>
      <c r="U56" s="795"/>
      <c r="V56" s="804"/>
      <c r="W56" s="693"/>
    </row>
    <row r="57" spans="1:25" ht="20.100000000000001" customHeight="1" thickBot="1">
      <c r="A57" s="11" t="s">
        <v>343</v>
      </c>
      <c r="B57" s="103" t="s">
        <v>347</v>
      </c>
      <c r="C57" s="248">
        <f>ROUND(SUM(C54+C56),1)</f>
        <v>-48019</v>
      </c>
      <c r="D57" s="261"/>
      <c r="E57" s="248">
        <f>ROUND(SUM(E54+E56),1)</f>
        <v>-1925</v>
      </c>
      <c r="F57" s="261"/>
      <c r="G57" s="248">
        <f>ROUND(SUM(G54+G56),1)</f>
        <v>8595535</v>
      </c>
      <c r="H57" s="261"/>
      <c r="I57" s="248">
        <f>ROUND(SUM(I54+I56),1)</f>
        <v>6192226</v>
      </c>
      <c r="J57" s="103" t="s">
        <v>347</v>
      </c>
      <c r="K57" s="808">
        <f>ROUND(SUM(K54+K56),1)</f>
        <v>-40165</v>
      </c>
      <c r="L57" s="261"/>
      <c r="M57" s="808">
        <f>ROUND(SUM(M54+M56),1)</f>
        <v>129262</v>
      </c>
      <c r="N57" s="261"/>
      <c r="O57" s="808">
        <f>ROUND(SUM(O54+O56),1)</f>
        <v>-511</v>
      </c>
      <c r="P57" s="261"/>
      <c r="Q57" s="808">
        <f>ROUND(SUM(Q54+Q56),1)</f>
        <v>14826403</v>
      </c>
      <c r="R57" s="261"/>
      <c r="S57" s="808">
        <f>ROUND(SUM(S54+S56),1)</f>
        <v>14325734</v>
      </c>
      <c r="T57" s="261"/>
      <c r="V57" s="804"/>
      <c r="X57" s="790"/>
      <c r="Y57" s="790"/>
    </row>
    <row r="58" spans="1:25" ht="11.25" customHeight="1" thickTop="1">
      <c r="A58" s="2"/>
      <c r="B58" s="2"/>
      <c r="C58" s="87"/>
      <c r="D58" s="43"/>
      <c r="E58" s="87"/>
      <c r="F58" s="43"/>
      <c r="G58" s="87"/>
      <c r="H58" s="43"/>
      <c r="I58" s="87"/>
      <c r="J58" s="85"/>
      <c r="K58" s="43"/>
      <c r="L58" s="85"/>
      <c r="M58" s="87"/>
      <c r="N58" s="84"/>
      <c r="O58" s="809"/>
      <c r="P58" s="85"/>
      <c r="Q58" s="810"/>
      <c r="R58" s="76"/>
      <c r="S58" s="76"/>
      <c r="T58" s="76"/>
    </row>
    <row r="59" spans="1:25">
      <c r="A59" s="545" t="s">
        <v>1059</v>
      </c>
      <c r="B59" s="45"/>
      <c r="C59" s="693"/>
      <c r="D59" s="693"/>
      <c r="E59" s="693"/>
      <c r="F59" s="693"/>
      <c r="G59" s="693"/>
      <c r="H59" s="693"/>
      <c r="I59" s="693"/>
      <c r="J59" s="693"/>
      <c r="K59" s="693"/>
      <c r="L59" s="693"/>
      <c r="M59" s="693"/>
      <c r="N59" s="693"/>
      <c r="O59" s="693"/>
      <c r="P59" s="693"/>
      <c r="Q59" s="693"/>
      <c r="R59" s="693"/>
      <c r="S59" s="693"/>
      <c r="T59" s="811"/>
    </row>
    <row r="60" spans="1:25" s="811" customFormat="1">
      <c r="C60" s="693"/>
      <c r="D60" s="693"/>
      <c r="E60" s="693"/>
      <c r="F60" s="693"/>
      <c r="G60" s="693"/>
      <c r="H60" s="693"/>
      <c r="I60" s="693"/>
      <c r="J60" s="693"/>
      <c r="K60" s="693"/>
      <c r="L60" s="693"/>
      <c r="M60" s="693"/>
      <c r="N60" s="693"/>
      <c r="O60" s="693"/>
      <c r="P60" s="693"/>
      <c r="Q60" s="693"/>
      <c r="R60" s="693"/>
      <c r="S60" s="693"/>
      <c r="U60" s="812"/>
      <c r="V60" s="796"/>
      <c r="W60" s="693"/>
    </row>
    <row r="61" spans="1:25" s="812" customFormat="1" ht="15"/>
    <row r="62" spans="1:25" s="812" customFormat="1" ht="15"/>
    <row r="63" spans="1:25">
      <c r="K63" s="812"/>
    </row>
    <row r="70" spans="1:1">
      <c r="A70" s="813"/>
    </row>
    <row r="83" spans="1:1">
      <c r="A83" s="88"/>
    </row>
    <row r="84" spans="1:1">
      <c r="A84" s="88"/>
    </row>
    <row r="85" spans="1:1">
      <c r="A85" s="88"/>
    </row>
    <row r="86" spans="1:1">
      <c r="A86" s="88"/>
    </row>
    <row r="92" spans="1:1">
      <c r="A92" s="88"/>
    </row>
    <row r="93" spans="1:1">
      <c r="A93" s="88"/>
    </row>
    <row r="95" spans="1:1">
      <c r="A95" s="88"/>
    </row>
    <row r="97" spans="1:1">
      <c r="A97" s="88"/>
    </row>
    <row r="99" spans="1:1">
      <c r="A99" s="88"/>
    </row>
    <row r="101" spans="1:1">
      <c r="A101" s="88"/>
    </row>
    <row r="102" spans="1:1">
      <c r="A102" s="88"/>
    </row>
  </sheetData>
  <mergeCells count="2">
    <mergeCell ref="Q11:S11"/>
    <mergeCell ref="Q12:S12"/>
  </mergeCells>
  <hyperlinks>
    <hyperlink ref="A59" location="'Footnotes 1 - 11'!A1" display="(*) See Accompanying Footnotes" xr:uid="{00000000-0004-0000-1700-000000000000}"/>
  </hyperlinks>
  <pageMargins left="0.7" right="0.46" top="0.9" bottom="0.25" header="0.5" footer="0.25"/>
  <pageSetup scale="58" firstPageNumber="44" fitToWidth="2" orientation="landscape" useFirstPageNumber="1" r:id="rId1"/>
  <headerFooter scaleWithDoc="0">
    <oddFooter>&amp;R&amp;8&amp;P</oddFooter>
  </headerFooter>
  <colBreaks count="1" manualBreakCount="1">
    <brk id="9" min="2" max="56" man="1"/>
  </colBreaks>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110"/>
  <sheetViews>
    <sheetView showGridLines="0" zoomScale="80" workbookViewId="0"/>
  </sheetViews>
  <sheetFormatPr defaultColWidth="8.88671875" defaultRowHeight="12.75"/>
  <cols>
    <col min="1" max="1" width="51.44140625" style="92" customWidth="1"/>
    <col min="2" max="2" width="2.5546875" style="92" customWidth="1"/>
    <col min="3" max="3" width="25.88671875" style="92" customWidth="1"/>
    <col min="4" max="4" width="2.88671875" style="92" customWidth="1"/>
    <col min="5" max="5" width="25.88671875" style="92" customWidth="1"/>
    <col min="6" max="6" width="2.88671875" style="92" customWidth="1"/>
    <col min="7" max="7" width="21.88671875" style="92" customWidth="1"/>
    <col min="8" max="8" width="2.88671875" style="92" customWidth="1"/>
    <col min="9" max="9" width="25.88671875" style="92" customWidth="1"/>
    <col min="10" max="10" width="2.88671875" style="92" customWidth="1"/>
    <col min="11" max="11" width="25.88671875" style="92" customWidth="1"/>
    <col min="12" max="12" width="5.88671875" style="92" customWidth="1"/>
    <col min="13" max="16" width="8.88671875" style="92"/>
    <col min="17" max="17" width="7.109375" style="92" bestFit="1" customWidth="1"/>
    <col min="18" max="18" width="8" style="92" bestFit="1" customWidth="1"/>
    <col min="19" max="16384" width="8.88671875" style="92"/>
  </cols>
  <sheetData>
    <row r="1" spans="1:12" ht="15" customHeight="1">
      <c r="A1" s="371" t="s">
        <v>775</v>
      </c>
    </row>
    <row r="3" spans="1:12" ht="18" customHeight="1">
      <c r="A3" s="269" t="s">
        <v>59</v>
      </c>
      <c r="B3" s="89"/>
      <c r="C3" s="90"/>
      <c r="D3" s="90"/>
      <c r="E3" s="90"/>
      <c r="F3" s="91"/>
      <c r="G3" s="91"/>
      <c r="H3" s="91"/>
      <c r="I3" s="91"/>
      <c r="J3" s="91"/>
      <c r="K3" s="91"/>
      <c r="L3" s="91"/>
    </row>
    <row r="4" spans="1:12" ht="18" customHeight="1">
      <c r="A4" s="276" t="s">
        <v>344</v>
      </c>
      <c r="B4" s="89"/>
      <c r="C4" s="90"/>
      <c r="D4" s="90"/>
      <c r="E4" s="90"/>
      <c r="F4" s="91"/>
      <c r="G4" s="91"/>
      <c r="H4" s="91"/>
      <c r="I4" s="91"/>
      <c r="J4" s="91"/>
      <c r="K4" s="91"/>
      <c r="L4" s="91"/>
    </row>
    <row r="5" spans="1:12" ht="18" customHeight="1">
      <c r="A5" s="269" t="s">
        <v>117</v>
      </c>
      <c r="B5" s="89"/>
      <c r="D5" s="90"/>
      <c r="E5" s="90"/>
      <c r="F5" s="91"/>
      <c r="G5" s="91"/>
      <c r="H5" s="91"/>
      <c r="I5" s="91"/>
      <c r="J5" s="93" t="s">
        <v>22</v>
      </c>
      <c r="K5" s="274" t="s">
        <v>118</v>
      </c>
      <c r="L5" s="94"/>
    </row>
    <row r="6" spans="1:12" ht="18" customHeight="1">
      <c r="A6" s="269" t="s">
        <v>119</v>
      </c>
      <c r="B6" s="89"/>
      <c r="D6" s="90"/>
      <c r="E6" s="90"/>
      <c r="F6" s="91"/>
      <c r="G6" s="91"/>
      <c r="H6" s="91"/>
      <c r="I6" s="91"/>
      <c r="J6" s="93" t="s">
        <v>22</v>
      </c>
      <c r="K6" s="94" t="s">
        <v>120</v>
      </c>
      <c r="L6" s="94"/>
    </row>
    <row r="7" spans="1:12" ht="18" customHeight="1">
      <c r="A7" s="269" t="s">
        <v>1314</v>
      </c>
      <c r="B7" s="89"/>
      <c r="C7" s="90"/>
      <c r="D7" s="90"/>
      <c r="E7" s="90"/>
      <c r="F7" s="91"/>
      <c r="G7" s="91"/>
      <c r="H7" s="91"/>
      <c r="I7" s="91"/>
      <c r="J7" s="91"/>
      <c r="K7" s="91" t="s">
        <v>22</v>
      </c>
      <c r="L7" s="91"/>
    </row>
    <row r="8" spans="1:12" ht="16.350000000000001" customHeight="1">
      <c r="A8" s="89" t="s">
        <v>1104</v>
      </c>
      <c r="B8" s="89"/>
      <c r="C8" s="90"/>
      <c r="D8" s="90"/>
      <c r="E8" s="90"/>
      <c r="F8" s="91"/>
      <c r="G8" s="91"/>
      <c r="H8" s="91"/>
      <c r="I8" s="91"/>
      <c r="J8" s="91"/>
      <c r="K8" s="91"/>
      <c r="L8" s="91"/>
    </row>
    <row r="9" spans="1:12" ht="13.5" customHeight="1">
      <c r="A9" s="90"/>
      <c r="B9" s="90"/>
      <c r="C9" s="90"/>
      <c r="D9" s="89"/>
      <c r="E9" s="89"/>
      <c r="F9" s="93"/>
      <c r="G9" s="93"/>
      <c r="H9" s="93"/>
      <c r="I9" s="93"/>
      <c r="J9" s="93"/>
      <c r="K9" s="91"/>
      <c r="L9" s="91"/>
    </row>
    <row r="10" spans="1:12" s="97" customFormat="1" ht="13.5" customHeight="1">
      <c r="A10" s="95"/>
      <c r="B10" s="96"/>
      <c r="D10" s="98"/>
      <c r="E10" s="98"/>
      <c r="F10" s="98"/>
      <c r="G10" s="98"/>
      <c r="H10" s="98"/>
      <c r="I10" s="96"/>
      <c r="J10" s="96"/>
      <c r="K10" s="96"/>
      <c r="L10" s="96"/>
    </row>
    <row r="11" spans="1:12" ht="14.25" customHeight="1">
      <c r="A11" s="90"/>
      <c r="B11" s="90"/>
      <c r="C11" s="93"/>
      <c r="D11" s="89"/>
      <c r="E11" s="89"/>
      <c r="F11" s="93"/>
      <c r="G11" s="93"/>
      <c r="H11" s="93"/>
      <c r="I11" s="93"/>
      <c r="J11" s="93"/>
      <c r="K11" s="91"/>
      <c r="L11" s="91"/>
    </row>
    <row r="12" spans="1:12" ht="15" customHeight="1">
      <c r="A12" s="90"/>
      <c r="B12" s="90"/>
      <c r="C12" s="93" t="s">
        <v>49</v>
      </c>
      <c r="D12" s="89"/>
      <c r="E12" s="93" t="s">
        <v>50</v>
      </c>
      <c r="F12" s="93"/>
      <c r="G12" s="93"/>
      <c r="H12" s="93"/>
      <c r="I12" s="99" t="s">
        <v>560</v>
      </c>
      <c r="J12" s="99"/>
      <c r="K12" s="99"/>
      <c r="L12" s="93"/>
    </row>
    <row r="13" spans="1:12" ht="13.5" customHeight="1">
      <c r="A13" s="90"/>
      <c r="B13" s="90"/>
      <c r="C13" s="93" t="s">
        <v>52</v>
      </c>
      <c r="D13" s="89"/>
      <c r="E13" s="93" t="s">
        <v>51</v>
      </c>
      <c r="F13" s="93"/>
      <c r="G13" s="93"/>
      <c r="H13" s="93"/>
      <c r="I13" s="93"/>
      <c r="J13" s="93"/>
      <c r="K13" s="91" t="s">
        <v>22</v>
      </c>
      <c r="L13" s="91"/>
    </row>
    <row r="14" spans="1:12" ht="15.75" customHeight="1">
      <c r="A14" s="90"/>
      <c r="B14" s="90"/>
      <c r="C14" s="99" t="s">
        <v>54</v>
      </c>
      <c r="D14" s="89"/>
      <c r="E14" s="99" t="s">
        <v>54</v>
      </c>
      <c r="F14" s="93"/>
      <c r="G14" s="100" t="s">
        <v>771</v>
      </c>
      <c r="H14" s="93"/>
      <c r="I14" s="100" t="s">
        <v>1315</v>
      </c>
      <c r="J14" s="91"/>
      <c r="K14" s="99" t="s">
        <v>1233</v>
      </c>
      <c r="L14" s="101"/>
    </row>
    <row r="15" spans="1:12" ht="15.75">
      <c r="A15" s="89" t="s">
        <v>0</v>
      </c>
      <c r="B15" s="90"/>
      <c r="C15" s="90"/>
      <c r="D15" s="90"/>
      <c r="E15" s="90"/>
      <c r="F15" s="91"/>
      <c r="G15" s="91"/>
      <c r="H15" s="91"/>
      <c r="I15" s="91"/>
      <c r="J15" s="91"/>
      <c r="K15" s="91"/>
      <c r="L15" s="91"/>
    </row>
    <row r="16" spans="1:12" ht="14.25" customHeight="1">
      <c r="A16" s="102" t="s">
        <v>345</v>
      </c>
      <c r="B16" s="103" t="s">
        <v>347</v>
      </c>
      <c r="C16" s="263">
        <f>+'Exhibit A-2 State'!DQ16</f>
        <v>1781232</v>
      </c>
      <c r="D16" s="264"/>
      <c r="E16" s="263">
        <f>+'Exhibit A-2 Federal'!Q16</f>
        <v>0</v>
      </c>
      <c r="F16" s="264"/>
      <c r="G16" s="263">
        <v>0</v>
      </c>
      <c r="H16" s="264"/>
      <c r="I16" s="264">
        <f t="shared" ref="I16:I21" si="0">ROUND(SUM(C16:G16),1)</f>
        <v>1781232</v>
      </c>
      <c r="J16" s="264"/>
      <c r="K16" s="250">
        <v>1904228</v>
      </c>
    </row>
    <row r="17" spans="1:12" ht="13.5" customHeight="1">
      <c r="A17" s="102" t="s">
        <v>346</v>
      </c>
      <c r="B17" s="103" t="s">
        <v>347</v>
      </c>
      <c r="C17" s="104">
        <f>+'Exhibit A-2 State'!DQ17</f>
        <v>1915558</v>
      </c>
      <c r="D17" s="105" t="s">
        <v>22</v>
      </c>
      <c r="E17" s="104">
        <f>+'Exhibit A-2 Federal'!Q17</f>
        <v>0</v>
      </c>
      <c r="F17" s="107"/>
      <c r="G17" s="104">
        <v>0</v>
      </c>
      <c r="H17" s="107"/>
      <c r="I17" s="106">
        <f t="shared" si="0"/>
        <v>1915558</v>
      </c>
      <c r="J17" s="107"/>
      <c r="K17" s="22">
        <v>1924936</v>
      </c>
      <c r="L17" s="108"/>
    </row>
    <row r="18" spans="1:12" ht="14.1" customHeight="1">
      <c r="A18" s="90" t="s">
        <v>296</v>
      </c>
      <c r="B18" s="90" t="s">
        <v>347</v>
      </c>
      <c r="C18" s="104">
        <f>+'Exhibit A-2 State'!DQ18</f>
        <v>2663759</v>
      </c>
      <c r="D18" s="109"/>
      <c r="E18" s="104">
        <f>+'Exhibit A-2 Federal'!Q18</f>
        <v>0</v>
      </c>
      <c r="F18" s="107"/>
      <c r="G18" s="104">
        <v>0</v>
      </c>
      <c r="H18" s="107"/>
      <c r="I18" s="106">
        <f t="shared" si="0"/>
        <v>2663759</v>
      </c>
      <c r="J18" s="107"/>
      <c r="K18" s="22">
        <v>2225100</v>
      </c>
      <c r="L18" s="109"/>
    </row>
    <row r="19" spans="1:12" ht="14.1" customHeight="1">
      <c r="A19" s="90" t="s">
        <v>348</v>
      </c>
      <c r="B19" s="90" t="s">
        <v>301</v>
      </c>
      <c r="C19" s="104">
        <f>+'Exhibit A-2 State'!DQ19</f>
        <v>0</v>
      </c>
      <c r="D19" s="109"/>
      <c r="E19" s="104">
        <v>0</v>
      </c>
      <c r="F19" s="107"/>
      <c r="G19" s="104">
        <v>0</v>
      </c>
      <c r="H19" s="107"/>
      <c r="I19" s="106">
        <f t="shared" si="0"/>
        <v>0</v>
      </c>
      <c r="J19" s="107"/>
      <c r="K19" s="22">
        <v>0</v>
      </c>
      <c r="L19" s="109"/>
    </row>
    <row r="20" spans="1:12" ht="13.5" customHeight="1">
      <c r="A20" s="90" t="s">
        <v>297</v>
      </c>
      <c r="B20" s="90" t="s">
        <v>347</v>
      </c>
      <c r="C20" s="104">
        <f>+'Exhibit A-2 State'!DQ20</f>
        <v>20836654</v>
      </c>
      <c r="D20" s="109"/>
      <c r="E20" s="104">
        <f>+'Exhibit A-2 Federal'!Q19</f>
        <v>576926</v>
      </c>
      <c r="F20" s="107"/>
      <c r="G20" s="104">
        <v>0</v>
      </c>
      <c r="H20" s="107"/>
      <c r="I20" s="106">
        <f t="shared" si="0"/>
        <v>21413580</v>
      </c>
      <c r="J20" s="107"/>
      <c r="K20" s="22">
        <v>20172650</v>
      </c>
      <c r="L20" s="110"/>
    </row>
    <row r="21" spans="1:12" ht="13.5" customHeight="1">
      <c r="A21" s="102" t="s">
        <v>298</v>
      </c>
      <c r="B21" s="90" t="s">
        <v>347</v>
      </c>
      <c r="C21" s="104">
        <f>+'Exhibit A-2 State'!DQ21</f>
        <v>-1730</v>
      </c>
      <c r="D21" s="109"/>
      <c r="E21" s="111">
        <f>+'Exhibit A-2 Federal'!Q20</f>
        <v>84620488</v>
      </c>
      <c r="F21" s="107"/>
      <c r="G21" s="111">
        <v>0</v>
      </c>
      <c r="H21" s="107"/>
      <c r="I21" s="112">
        <f t="shared" si="0"/>
        <v>84618758</v>
      </c>
      <c r="J21" s="107"/>
      <c r="K21" s="22">
        <v>88672679</v>
      </c>
      <c r="L21" s="109"/>
    </row>
    <row r="22" spans="1:12" ht="15.75" customHeight="1">
      <c r="A22" s="113" t="s">
        <v>299</v>
      </c>
      <c r="B22" s="89" t="s">
        <v>347</v>
      </c>
      <c r="C22" s="114">
        <f>ROUND(SUM(C16:C21),1)</f>
        <v>27195473</v>
      </c>
      <c r="D22" s="115"/>
      <c r="E22" s="114">
        <f>ROUND(SUM(E16:E21),1)</f>
        <v>85197414</v>
      </c>
      <c r="F22" s="116"/>
      <c r="G22" s="114">
        <f>ROUND(SUM(G16:G21),1)</f>
        <v>0</v>
      </c>
      <c r="H22" s="116"/>
      <c r="I22" s="114">
        <f>ROUND(SUM(I16:I21),1)</f>
        <v>112392887</v>
      </c>
      <c r="J22" s="107"/>
      <c r="K22" s="20">
        <f>ROUND(SUM(K16:K21),1)</f>
        <v>114899593</v>
      </c>
      <c r="L22" s="118"/>
    </row>
    <row r="23" spans="1:12" ht="13.35" customHeight="1">
      <c r="A23" s="90"/>
      <c r="B23" s="90" t="s">
        <v>22</v>
      </c>
      <c r="C23" s="119"/>
      <c r="D23" s="109"/>
      <c r="E23" s="119"/>
      <c r="F23" s="107"/>
      <c r="G23" s="119"/>
      <c r="H23" s="107"/>
      <c r="I23" s="120"/>
      <c r="J23" s="107"/>
      <c r="K23" s="21"/>
      <c r="L23" s="107"/>
    </row>
    <row r="24" spans="1:12" ht="16.350000000000001" customHeight="1">
      <c r="A24" s="89" t="s">
        <v>300</v>
      </c>
      <c r="B24" s="90" t="s">
        <v>22</v>
      </c>
      <c r="C24" s="119"/>
      <c r="D24" s="109"/>
      <c r="E24" s="119"/>
      <c r="F24" s="107"/>
      <c r="G24" s="119"/>
      <c r="H24" s="107"/>
      <c r="I24" s="120"/>
      <c r="J24" s="107"/>
      <c r="K24" s="22"/>
      <c r="L24" s="107"/>
    </row>
    <row r="25" spans="1:12" ht="13.35" customHeight="1">
      <c r="A25" s="90" t="s">
        <v>544</v>
      </c>
      <c r="B25" s="90" t="s">
        <v>22</v>
      </c>
      <c r="C25" s="119"/>
      <c r="D25" s="109"/>
      <c r="E25" s="119"/>
      <c r="F25" s="107"/>
      <c r="G25" s="119"/>
      <c r="H25" s="107"/>
      <c r="I25" s="120"/>
      <c r="J25" s="107"/>
      <c r="K25" s="22"/>
      <c r="L25" s="107"/>
    </row>
    <row r="26" spans="1:12" ht="15" customHeight="1">
      <c r="A26" s="121" t="s">
        <v>8</v>
      </c>
      <c r="B26" s="90" t="s">
        <v>301</v>
      </c>
      <c r="C26" s="106">
        <f>+'Exhibit A-2 State'!DQ26</f>
        <v>6435271</v>
      </c>
      <c r="D26" s="109"/>
      <c r="E26" s="106">
        <f>+'Exhibit A-2 Federal'!Q25</f>
        <v>8602568</v>
      </c>
      <c r="F26" s="107"/>
      <c r="G26" s="106">
        <v>0</v>
      </c>
      <c r="H26" s="107"/>
      <c r="I26" s="106">
        <f>ROUND(SUM(C26:G26),1)</f>
        <v>15037839</v>
      </c>
      <c r="J26" s="107"/>
      <c r="K26" s="22">
        <v>11862649</v>
      </c>
      <c r="L26" s="122"/>
    </row>
    <row r="27" spans="1:12" ht="15" customHeight="1">
      <c r="A27" s="121" t="s">
        <v>44</v>
      </c>
      <c r="B27" s="90" t="s">
        <v>22</v>
      </c>
      <c r="C27" s="106">
        <f>+'Exhibit A-2 State'!DQ27</f>
        <v>5211</v>
      </c>
      <c r="D27" s="109"/>
      <c r="E27" s="106">
        <f>+'Exhibit A-2 Federal'!Q26</f>
        <v>1538</v>
      </c>
      <c r="F27" s="107"/>
      <c r="G27" s="106">
        <v>0</v>
      </c>
      <c r="H27" s="107"/>
      <c r="I27" s="106">
        <f t="shared" ref="I27:I35" si="1">ROUND(SUM(C27:G27),1)</f>
        <v>6749</v>
      </c>
      <c r="J27" s="107"/>
      <c r="K27" s="22">
        <v>5694</v>
      </c>
      <c r="L27" s="105"/>
    </row>
    <row r="28" spans="1:12" ht="15" customHeight="1">
      <c r="A28" s="121" t="s">
        <v>39</v>
      </c>
      <c r="B28" s="90" t="s">
        <v>22</v>
      </c>
      <c r="C28" s="106">
        <f>+'Exhibit A-2 State'!DQ28</f>
        <v>360611</v>
      </c>
      <c r="D28" s="109"/>
      <c r="E28" s="106">
        <f>+'Exhibit A-2 Federal'!Q27</f>
        <v>492944</v>
      </c>
      <c r="F28" s="107"/>
      <c r="G28" s="106">
        <v>0</v>
      </c>
      <c r="H28" s="107"/>
      <c r="I28" s="106">
        <f t="shared" si="1"/>
        <v>853555</v>
      </c>
      <c r="J28" s="107"/>
      <c r="K28" s="22">
        <v>740542</v>
      </c>
      <c r="L28" s="105"/>
    </row>
    <row r="29" spans="1:12" ht="15" customHeight="1">
      <c r="A29" s="121" t="s">
        <v>42</v>
      </c>
      <c r="B29" s="90"/>
      <c r="C29" s="106"/>
      <c r="D29" s="109"/>
      <c r="E29" s="106"/>
      <c r="F29" s="107"/>
      <c r="G29" s="106"/>
      <c r="H29" s="107"/>
      <c r="I29" s="106" t="s">
        <v>22</v>
      </c>
      <c r="J29" s="107"/>
      <c r="K29" s="22"/>
      <c r="L29" s="105"/>
    </row>
    <row r="30" spans="1:12" ht="15" customHeight="1">
      <c r="A30" s="123" t="s">
        <v>46</v>
      </c>
      <c r="B30" s="90" t="s">
        <v>22</v>
      </c>
      <c r="C30" s="106">
        <f>+'Exhibit A-2 State'!DQ30</f>
        <v>6082888</v>
      </c>
      <c r="D30" s="109"/>
      <c r="E30" s="106">
        <f>+'Exhibit A-2 Federal'!Q29</f>
        <v>52555087</v>
      </c>
      <c r="F30" s="107"/>
      <c r="G30" s="106">
        <v>0</v>
      </c>
      <c r="H30" s="107"/>
      <c r="I30" s="106">
        <f t="shared" si="1"/>
        <v>58637975</v>
      </c>
      <c r="J30" s="107"/>
      <c r="K30" s="22">
        <v>53333220</v>
      </c>
      <c r="L30" s="105"/>
    </row>
    <row r="31" spans="1:12" ht="15" customHeight="1">
      <c r="A31" s="121" t="s">
        <v>43</v>
      </c>
      <c r="B31" s="90" t="s">
        <v>22</v>
      </c>
      <c r="C31" s="106">
        <f>+'Exhibit A-2 State'!DQ31</f>
        <v>1370382</v>
      </c>
      <c r="D31" s="109"/>
      <c r="E31" s="106">
        <f>+'Exhibit A-2 Federal'!Q30</f>
        <v>8644682</v>
      </c>
      <c r="F31" s="107"/>
      <c r="G31" s="106">
        <v>0</v>
      </c>
      <c r="H31" s="107"/>
      <c r="I31" s="106">
        <f t="shared" si="1"/>
        <v>10015064</v>
      </c>
      <c r="J31" s="107"/>
      <c r="K31" s="22">
        <v>8895564</v>
      </c>
      <c r="L31" s="105"/>
    </row>
    <row r="32" spans="1:12" ht="15" customHeight="1">
      <c r="A32" s="121" t="s">
        <v>41</v>
      </c>
      <c r="B32" s="90" t="s">
        <v>22</v>
      </c>
      <c r="C32" s="106">
        <f>+'Exhibit A-2 State'!DQ32</f>
        <v>241080</v>
      </c>
      <c r="D32" s="109"/>
      <c r="E32" s="106">
        <f>+'Exhibit A-2 Federal'!Q31</f>
        <v>3152268</v>
      </c>
      <c r="F32" s="107"/>
      <c r="G32" s="106">
        <v>0</v>
      </c>
      <c r="H32" s="107"/>
      <c r="I32" s="106">
        <f t="shared" si="1"/>
        <v>3393348</v>
      </c>
      <c r="J32" s="107"/>
      <c r="K32" s="22">
        <v>2034045</v>
      </c>
      <c r="L32" s="105"/>
    </row>
    <row r="33" spans="1:12" ht="15" customHeight="1">
      <c r="A33" s="121" t="s">
        <v>40</v>
      </c>
      <c r="B33" s="90" t="s">
        <v>22</v>
      </c>
      <c r="C33" s="106">
        <f>+'Exhibit A-2 State'!DQ33</f>
        <v>3499</v>
      </c>
      <c r="D33" s="109"/>
      <c r="E33" s="106">
        <f>+'Exhibit A-2 Federal'!Q32</f>
        <v>6449119</v>
      </c>
      <c r="F33" s="107"/>
      <c r="G33" s="106">
        <v>0</v>
      </c>
      <c r="H33" s="107"/>
      <c r="I33" s="106">
        <f t="shared" si="1"/>
        <v>6452618</v>
      </c>
      <c r="J33" s="107"/>
      <c r="K33" s="22">
        <v>7564180</v>
      </c>
      <c r="L33" s="105"/>
    </row>
    <row r="34" spans="1:12" ht="15" customHeight="1">
      <c r="A34" s="121" t="s">
        <v>45</v>
      </c>
      <c r="B34" s="90" t="s">
        <v>22</v>
      </c>
      <c r="C34" s="106">
        <f>+'Exhibit A-2 State'!DQ34</f>
        <v>106878</v>
      </c>
      <c r="D34" s="109"/>
      <c r="E34" s="106">
        <f>+'Exhibit A-2 Federal'!Q33</f>
        <v>7263</v>
      </c>
      <c r="F34" s="107"/>
      <c r="G34" s="106">
        <v>0</v>
      </c>
      <c r="H34" s="107"/>
      <c r="I34" s="106">
        <f t="shared" si="1"/>
        <v>114141</v>
      </c>
      <c r="J34" s="107"/>
      <c r="K34" s="22">
        <v>79365</v>
      </c>
      <c r="L34" s="105"/>
    </row>
    <row r="35" spans="1:12" ht="15" customHeight="1">
      <c r="A35" s="121" t="s">
        <v>559</v>
      </c>
      <c r="B35" s="90" t="s">
        <v>22</v>
      </c>
      <c r="C35" s="106">
        <f>+'Exhibit A-2 State'!DQ35</f>
        <v>4418993</v>
      </c>
      <c r="D35" s="109"/>
      <c r="E35" s="106">
        <f>+'Exhibit A-2 Federal'!Q34</f>
        <v>61269</v>
      </c>
      <c r="F35" s="107"/>
      <c r="G35" s="106">
        <v>0</v>
      </c>
      <c r="H35" s="107"/>
      <c r="I35" s="106">
        <f t="shared" si="1"/>
        <v>4480262</v>
      </c>
      <c r="J35" s="107"/>
      <c r="K35" s="22">
        <v>3714441</v>
      </c>
      <c r="L35" s="105"/>
    </row>
    <row r="36" spans="1:12" ht="3.75" customHeight="1">
      <c r="A36" s="102"/>
      <c r="B36" s="90" t="s">
        <v>22</v>
      </c>
      <c r="C36" s="112"/>
      <c r="D36" s="109"/>
      <c r="E36" s="112"/>
      <c r="F36" s="107"/>
      <c r="G36" s="112"/>
      <c r="H36" s="107"/>
      <c r="I36" s="112"/>
      <c r="J36" s="107"/>
      <c r="K36" s="22"/>
      <c r="L36" s="105"/>
    </row>
    <row r="37" spans="1:12" ht="15.75" customHeight="1">
      <c r="A37" s="113" t="s">
        <v>305</v>
      </c>
      <c r="B37" s="90" t="s">
        <v>22</v>
      </c>
      <c r="C37" s="129">
        <f>ROUND(SUM(C26:C36),1)</f>
        <v>19024813</v>
      </c>
      <c r="D37" s="115"/>
      <c r="E37" s="129">
        <f>ROUND(SUM(E26:E36),1)</f>
        <v>79966738</v>
      </c>
      <c r="F37" s="116"/>
      <c r="G37" s="129">
        <f>ROUND(SUM(G26:G36),1)</f>
        <v>0</v>
      </c>
      <c r="H37" s="116"/>
      <c r="I37" s="129">
        <f>ROUND(SUM(I26:I36),1)</f>
        <v>98991551</v>
      </c>
      <c r="J37" s="116"/>
      <c r="K37" s="247">
        <f>ROUND(SUM(K26:K35),1)</f>
        <v>88229700</v>
      </c>
      <c r="L37" s="105"/>
    </row>
    <row r="38" spans="1:12" ht="15" customHeight="1">
      <c r="A38" s="90" t="s">
        <v>106</v>
      </c>
      <c r="B38" s="90" t="s">
        <v>22</v>
      </c>
      <c r="C38" s="119"/>
      <c r="D38" s="109"/>
      <c r="E38" s="119"/>
      <c r="F38" s="107"/>
      <c r="G38" s="119"/>
      <c r="H38" s="107"/>
      <c r="I38" s="120"/>
      <c r="J38" s="107"/>
      <c r="K38" s="22"/>
      <c r="L38" s="107"/>
    </row>
    <row r="39" spans="1:12" ht="15" customHeight="1">
      <c r="A39" s="102" t="s">
        <v>306</v>
      </c>
      <c r="B39" s="90" t="s">
        <v>22</v>
      </c>
      <c r="C39" s="124">
        <f>+'Exhibit A-2 State'!DQ38</f>
        <v>5376337</v>
      </c>
      <c r="D39" s="109"/>
      <c r="E39" s="124">
        <f>+'Exhibit A-2 Federal'!Q37</f>
        <v>704477</v>
      </c>
      <c r="F39" s="107"/>
      <c r="G39" s="124">
        <v>0</v>
      </c>
      <c r="H39" s="107"/>
      <c r="I39" s="106">
        <f>ROUND(SUM(C39:G39),1)</f>
        <v>6080814</v>
      </c>
      <c r="J39" s="107"/>
      <c r="K39" s="22">
        <v>7030839</v>
      </c>
      <c r="L39" s="105"/>
    </row>
    <row r="40" spans="1:12" ht="15" customHeight="1">
      <c r="A40" s="102" t="s">
        <v>307</v>
      </c>
      <c r="B40" s="90" t="s">
        <v>22</v>
      </c>
      <c r="C40" s="124">
        <f>+'Exhibit A-2 State'!DQ39</f>
        <v>3258628</v>
      </c>
      <c r="D40" s="109"/>
      <c r="E40" s="124">
        <f>+'Exhibit A-2 Federal'!Q38</f>
        <v>1630768</v>
      </c>
      <c r="F40" s="107"/>
      <c r="G40" s="124">
        <v>0</v>
      </c>
      <c r="H40" s="107"/>
      <c r="I40" s="106">
        <f>ROUND(SUM(C40:G40),1)</f>
        <v>4889396</v>
      </c>
      <c r="J40" s="107"/>
      <c r="K40" s="22">
        <v>5590897</v>
      </c>
      <c r="L40" s="122"/>
    </row>
    <row r="41" spans="1:12" ht="15" customHeight="1">
      <c r="A41" s="102" t="s">
        <v>308</v>
      </c>
      <c r="B41" s="90" t="s">
        <v>22</v>
      </c>
      <c r="C41" s="124">
        <f>+'Exhibit A-2 State'!DQ40</f>
        <v>1087565</v>
      </c>
      <c r="D41" s="109"/>
      <c r="E41" s="124">
        <f>+'Exhibit A-2 Federal'!Q39</f>
        <v>385119</v>
      </c>
      <c r="F41" s="107"/>
      <c r="G41" s="124">
        <v>0</v>
      </c>
      <c r="H41" s="107"/>
      <c r="I41" s="106">
        <f>ROUND(SUM(C41:G41),1)</f>
        <v>1472684</v>
      </c>
      <c r="J41" s="107"/>
      <c r="K41" s="22">
        <v>2076832</v>
      </c>
      <c r="L41" s="105"/>
    </row>
    <row r="42" spans="1:12" ht="15" customHeight="1">
      <c r="A42" s="102" t="s">
        <v>378</v>
      </c>
      <c r="B42" s="90"/>
      <c r="C42" s="124"/>
      <c r="D42" s="109"/>
      <c r="E42" s="124"/>
      <c r="F42" s="107"/>
      <c r="G42" s="124"/>
      <c r="H42" s="107"/>
      <c r="I42" s="106"/>
      <c r="J42" s="107"/>
      <c r="K42" s="22" t="s">
        <v>22</v>
      </c>
      <c r="L42" s="105"/>
    </row>
    <row r="43" spans="1:12" ht="15" customHeight="1">
      <c r="A43" s="102" t="s">
        <v>1201</v>
      </c>
      <c r="B43" s="90" t="s">
        <v>22</v>
      </c>
      <c r="C43" s="124">
        <v>0</v>
      </c>
      <c r="D43" s="109"/>
      <c r="E43" s="124">
        <f>'Exhibit A-2 Federal'!Q41</f>
        <v>0</v>
      </c>
      <c r="F43" s="107"/>
      <c r="G43" s="124">
        <v>0</v>
      </c>
      <c r="H43" s="107"/>
      <c r="I43" s="106">
        <f>ROUND(SUM(C43:G43),1)</f>
        <v>0</v>
      </c>
      <c r="J43" s="107"/>
      <c r="K43" s="22">
        <v>42278</v>
      </c>
      <c r="L43" s="105"/>
    </row>
    <row r="44" spans="1:12" ht="15" customHeight="1">
      <c r="A44" s="102" t="s">
        <v>309</v>
      </c>
      <c r="B44" s="90" t="s">
        <v>22</v>
      </c>
      <c r="C44" s="124">
        <f>+'Exhibit A-2 State'!DQ41</f>
        <v>0</v>
      </c>
      <c r="D44" s="109"/>
      <c r="E44" s="125">
        <v>0</v>
      </c>
      <c r="F44" s="107"/>
      <c r="G44" s="125">
        <v>0</v>
      </c>
      <c r="H44" s="107"/>
      <c r="I44" s="112">
        <f>ROUND(SUM(C44:G44),1)</f>
        <v>0</v>
      </c>
      <c r="J44" s="107"/>
      <c r="K44" s="22">
        <v>0</v>
      </c>
      <c r="L44" s="105"/>
    </row>
    <row r="45" spans="1:12" ht="15.75" customHeight="1">
      <c r="A45" s="113" t="s">
        <v>310</v>
      </c>
      <c r="B45" s="89" t="s">
        <v>22</v>
      </c>
      <c r="C45" s="117">
        <f>ROUND(SUM(C37:C44),1)</f>
        <v>28747343</v>
      </c>
      <c r="D45" s="115"/>
      <c r="E45" s="117">
        <f>ROUND(SUM(E37:E44),1)</f>
        <v>82687102</v>
      </c>
      <c r="F45" s="116"/>
      <c r="G45" s="117">
        <f>ROUND(SUM(G37:G44),1)</f>
        <v>0</v>
      </c>
      <c r="H45" s="116"/>
      <c r="I45" s="117">
        <f>ROUND(SUM(I37:I44),1)</f>
        <v>111434445</v>
      </c>
      <c r="J45" s="107"/>
      <c r="K45" s="247">
        <f>ROUND(SUM(K37:K44),1)</f>
        <v>102970546</v>
      </c>
      <c r="L45" s="118"/>
    </row>
    <row r="46" spans="1:12" ht="14.1" customHeight="1">
      <c r="A46" s="89"/>
      <c r="B46" s="90" t="s">
        <v>22</v>
      </c>
      <c r="C46" s="119"/>
      <c r="D46" s="109"/>
      <c r="E46" s="119"/>
      <c r="F46" s="107"/>
      <c r="G46" s="119"/>
      <c r="H46" s="107"/>
      <c r="I46" s="120"/>
      <c r="J46" s="107"/>
      <c r="K46" s="21"/>
      <c r="L46" s="107"/>
    </row>
    <row r="47" spans="1:12" ht="14.1" customHeight="1">
      <c r="A47" s="89" t="s">
        <v>109</v>
      </c>
      <c r="B47" s="90" t="s">
        <v>22</v>
      </c>
      <c r="C47" s="119"/>
      <c r="D47" s="109"/>
      <c r="E47" s="119"/>
      <c r="F47" s="107"/>
      <c r="G47" s="119"/>
      <c r="H47" s="107"/>
      <c r="I47" s="120"/>
      <c r="J47" s="107"/>
      <c r="K47" s="22"/>
      <c r="L47" s="107"/>
    </row>
    <row r="48" spans="1:12" ht="16.350000000000001" customHeight="1">
      <c r="A48" s="113" t="s">
        <v>311</v>
      </c>
      <c r="B48" s="89" t="s">
        <v>301</v>
      </c>
      <c r="C48" s="126">
        <f>ROUND(SUM(C22-C45),1)</f>
        <v>-1551870</v>
      </c>
      <c r="D48" s="115"/>
      <c r="E48" s="126">
        <f>ROUND(SUM(E22-E45),1)</f>
        <v>2510312</v>
      </c>
      <c r="F48" s="116"/>
      <c r="G48" s="126">
        <f>ROUND(SUM(G22-G45),1)</f>
        <v>0</v>
      </c>
      <c r="H48" s="116"/>
      <c r="I48" s="126">
        <f>ROUND(SUM(I22-I45),1)</f>
        <v>958442</v>
      </c>
      <c r="J48" s="107"/>
      <c r="K48" s="25">
        <f>ROUND(SUM(K22-K45),1)</f>
        <v>11929047</v>
      </c>
      <c r="L48" s="118"/>
    </row>
    <row r="49" spans="1:12" ht="13.35" customHeight="1">
      <c r="A49" s="90"/>
      <c r="B49" s="90" t="s">
        <v>22</v>
      </c>
      <c r="C49" s="119"/>
      <c r="D49" s="109"/>
      <c r="E49" s="119"/>
      <c r="F49" s="107"/>
      <c r="G49" s="119"/>
      <c r="H49" s="107"/>
      <c r="I49" s="120"/>
      <c r="J49" s="107"/>
      <c r="K49" s="21"/>
      <c r="L49" s="107"/>
    </row>
    <row r="50" spans="1:12" ht="16.350000000000001" customHeight="1">
      <c r="A50" s="89" t="s">
        <v>17</v>
      </c>
      <c r="B50" s="90" t="s">
        <v>22</v>
      </c>
      <c r="C50" s="119"/>
      <c r="D50" s="109"/>
      <c r="E50" s="119"/>
      <c r="F50" s="107"/>
      <c r="G50" s="119"/>
      <c r="H50" s="107"/>
      <c r="I50" s="120"/>
      <c r="J50" s="107"/>
      <c r="K50" s="22"/>
      <c r="L50" s="107"/>
    </row>
    <row r="51" spans="1:12" ht="14.1" customHeight="1">
      <c r="A51" s="102" t="s">
        <v>312</v>
      </c>
      <c r="B51" s="90" t="s">
        <v>22</v>
      </c>
      <c r="C51" s="106">
        <f>+'Exhibit A-2 State'!DQ48</f>
        <v>3781424</v>
      </c>
      <c r="D51" s="109"/>
      <c r="E51" s="106">
        <f>+'Exhibit A-2 Federal'!Q48</f>
        <v>0</v>
      </c>
      <c r="F51" s="107"/>
      <c r="G51" s="106">
        <v>-493050</v>
      </c>
      <c r="H51" s="107"/>
      <c r="I51" s="106">
        <f>ROUND(SUM(C51:G51),1)</f>
        <v>3288374</v>
      </c>
      <c r="J51" s="107"/>
      <c r="K51" s="22">
        <v>2535106</v>
      </c>
      <c r="L51" s="105"/>
    </row>
    <row r="52" spans="1:12" ht="14.1" customHeight="1">
      <c r="A52" s="102" t="s">
        <v>339</v>
      </c>
      <c r="B52" s="90" t="s">
        <v>22</v>
      </c>
      <c r="C52" s="106">
        <f>+'Exhibit A-2 State'!DQ49</f>
        <v>-728266</v>
      </c>
      <c r="D52" s="109"/>
      <c r="E52" s="106">
        <f>+'Exhibit A-2 Federal'!Q49</f>
        <v>-2009643</v>
      </c>
      <c r="F52" s="107"/>
      <c r="G52" s="124">
        <f>-G51</f>
        <v>493050</v>
      </c>
      <c r="H52" s="107"/>
      <c r="I52" s="106">
        <f>ROUND(SUM(C52:G52),1)</f>
        <v>-2244859</v>
      </c>
      <c r="J52" s="107"/>
      <c r="K52" s="22">
        <v>-3195168</v>
      </c>
      <c r="L52" s="105"/>
    </row>
    <row r="53" spans="1:12" ht="16.350000000000001" customHeight="1">
      <c r="A53" s="113" t="s">
        <v>313</v>
      </c>
      <c r="B53" s="89" t="s">
        <v>22</v>
      </c>
      <c r="C53" s="114">
        <f>SUM(C51:C52)</f>
        <v>3053158</v>
      </c>
      <c r="D53" s="115"/>
      <c r="E53" s="114">
        <f>ROUND(SUM(E51:E52),1)</f>
        <v>-2009643</v>
      </c>
      <c r="F53" s="116"/>
      <c r="G53" s="114">
        <f>ROUND(SUM(G51:G52),1)</f>
        <v>0</v>
      </c>
      <c r="H53" s="116"/>
      <c r="I53" s="114">
        <f>SUM(I51:I52)</f>
        <v>1043515</v>
      </c>
      <c r="J53" s="107"/>
      <c r="K53" s="86">
        <f>ROUND(SUM(K51:K52),1)</f>
        <v>-660062</v>
      </c>
      <c r="L53" s="118"/>
    </row>
    <row r="54" spans="1:12" ht="13.35" customHeight="1">
      <c r="A54" s="90"/>
      <c r="B54" s="90" t="s">
        <v>22</v>
      </c>
      <c r="C54" s="119"/>
      <c r="D54" s="109"/>
      <c r="E54" s="119"/>
      <c r="F54" s="107"/>
      <c r="G54" s="119"/>
      <c r="H54" s="107"/>
      <c r="I54" s="120"/>
      <c r="J54" s="107"/>
      <c r="K54" s="25"/>
      <c r="L54" s="107"/>
    </row>
    <row r="55" spans="1:12" ht="14.1" customHeight="1">
      <c r="A55" s="89" t="s">
        <v>1025</v>
      </c>
      <c r="B55" s="90"/>
      <c r="C55" s="119"/>
      <c r="D55" s="109"/>
      <c r="E55" s="119"/>
      <c r="F55" s="107"/>
      <c r="G55" s="119"/>
      <c r="H55" s="107"/>
      <c r="I55" s="120"/>
      <c r="J55" s="107"/>
      <c r="K55" s="25"/>
      <c r="L55" s="107"/>
    </row>
    <row r="56" spans="1:12" ht="14.1" customHeight="1">
      <c r="A56" s="89" t="s">
        <v>1026</v>
      </c>
      <c r="B56" s="90"/>
      <c r="C56" s="119"/>
      <c r="D56" s="109"/>
      <c r="E56" s="119"/>
      <c r="F56" s="107"/>
      <c r="G56" s="119"/>
      <c r="H56" s="107"/>
      <c r="I56" s="120"/>
      <c r="J56" s="107"/>
      <c r="K56" s="22"/>
      <c r="L56" s="107"/>
    </row>
    <row r="57" spans="1:12" ht="14.1" customHeight="1">
      <c r="A57" s="113" t="s">
        <v>318</v>
      </c>
      <c r="B57" s="89" t="s">
        <v>301</v>
      </c>
      <c r="C57" s="128">
        <f>ROUND(SUM(C48+C53),1)</f>
        <v>1501288</v>
      </c>
      <c r="D57" s="115"/>
      <c r="E57" s="128">
        <f>ROUND(SUM(E48+E53),1)</f>
        <v>500669</v>
      </c>
      <c r="F57" s="116"/>
      <c r="G57" s="128">
        <f>ROUND(SUM(G48+G53),1)</f>
        <v>0</v>
      </c>
      <c r="H57" s="116"/>
      <c r="I57" s="128">
        <f>ROUND(SUM(I48+I53),1)</f>
        <v>2001957</v>
      </c>
      <c r="J57" s="107"/>
      <c r="K57" s="25">
        <f>ROUND(SUM(K48)+SUM(K53),1)</f>
        <v>11268985</v>
      </c>
      <c r="L57" s="118"/>
    </row>
    <row r="58" spans="1:12" ht="13.35" customHeight="1">
      <c r="A58" s="90"/>
      <c r="B58" s="90"/>
      <c r="C58" s="119"/>
      <c r="D58" s="109"/>
      <c r="E58" s="119"/>
      <c r="F58" s="107"/>
      <c r="G58" s="119"/>
      <c r="H58" s="107"/>
      <c r="I58" s="106"/>
      <c r="J58" s="107"/>
      <c r="K58" s="22"/>
      <c r="L58" s="105"/>
    </row>
    <row r="59" spans="1:12" ht="16.350000000000001" customHeight="1">
      <c r="A59" s="113" t="s">
        <v>1349</v>
      </c>
      <c r="B59" s="89" t="s">
        <v>301</v>
      </c>
      <c r="C59" s="127">
        <f>'Exhibit A-2 State'!DQ56</f>
        <v>7612501</v>
      </c>
      <c r="D59" s="115"/>
      <c r="E59" s="127">
        <f>+'Exhibit A-2 Federal'!Q56</f>
        <v>14325734</v>
      </c>
      <c r="F59" s="116"/>
      <c r="G59" s="127">
        <v>0</v>
      </c>
      <c r="H59" s="116"/>
      <c r="I59" s="129">
        <f>SUM(C59:G59)</f>
        <v>21938235</v>
      </c>
      <c r="J59" s="107"/>
      <c r="K59" s="25">
        <v>10669250</v>
      </c>
      <c r="L59" s="118"/>
    </row>
    <row r="60" spans="1:12" ht="20.100000000000001" customHeight="1" thickBot="1">
      <c r="A60" s="113" t="s">
        <v>319</v>
      </c>
      <c r="B60" s="103" t="s">
        <v>347</v>
      </c>
      <c r="C60" s="265">
        <f>ROUND(SUM(C57+C59),1)</f>
        <v>9113789</v>
      </c>
      <c r="D60" s="266"/>
      <c r="E60" s="265">
        <f>ROUND(SUM(E57+E59),1)</f>
        <v>14826403</v>
      </c>
      <c r="F60" s="266"/>
      <c r="G60" s="265">
        <f>ROUND(SUM(G57+G59),1)</f>
        <v>0</v>
      </c>
      <c r="H60" s="266"/>
      <c r="I60" s="265">
        <f>ROUND(SUM(I57+I59),1)</f>
        <v>23940192</v>
      </c>
      <c r="J60" s="266"/>
      <c r="K60" s="265">
        <f>ROUND(SUM(K57+K59),1)</f>
        <v>21938235</v>
      </c>
      <c r="L60" s="118"/>
    </row>
    <row r="61" spans="1:12" ht="16.5" thickTop="1">
      <c r="A61" s="90"/>
      <c r="B61" s="90"/>
      <c r="C61" s="109"/>
      <c r="D61" s="109"/>
      <c r="E61" s="109"/>
      <c r="F61" s="116"/>
      <c r="G61" s="116"/>
      <c r="H61" s="116"/>
      <c r="I61" s="116"/>
      <c r="J61" s="91"/>
      <c r="K61" s="91"/>
      <c r="L61" s="91"/>
    </row>
    <row r="62" spans="1:12" ht="15.75">
      <c r="A62" s="533" t="s">
        <v>1059</v>
      </c>
      <c r="B62" s="130"/>
    </row>
    <row r="63" spans="1:12" ht="15">
      <c r="A63" s="102"/>
      <c r="B63" s="130"/>
    </row>
    <row r="64" spans="1:12" ht="15">
      <c r="A64" s="102"/>
      <c r="I64" s="105"/>
    </row>
    <row r="65" spans="1:9" ht="15">
      <c r="A65" s="131"/>
      <c r="I65" s="90"/>
    </row>
    <row r="66" spans="1:9" ht="15">
      <c r="A66" s="131"/>
    </row>
    <row r="67" spans="1:9" ht="15">
      <c r="A67" s="278"/>
    </row>
    <row r="91" spans="1:1">
      <c r="A91" s="132"/>
    </row>
    <row r="92" spans="1:1">
      <c r="A92" s="132"/>
    </row>
    <row r="93" spans="1:1">
      <c r="A93" s="132"/>
    </row>
    <row r="94" spans="1:1">
      <c r="A94" s="132"/>
    </row>
    <row r="100" spans="1:1">
      <c r="A100" s="132"/>
    </row>
    <row r="101" spans="1:1">
      <c r="A101" s="132"/>
    </row>
    <row r="103" spans="1:1">
      <c r="A103" s="132"/>
    </row>
    <row r="105" spans="1:1">
      <c r="A105" s="132"/>
    </row>
    <row r="107" spans="1:1">
      <c r="A107" s="132"/>
    </row>
    <row r="109" spans="1:1">
      <c r="A109" s="132"/>
    </row>
    <row r="110" spans="1:1">
      <c r="A110" s="132"/>
    </row>
  </sheetData>
  <hyperlinks>
    <hyperlink ref="A62" location="'Footnotes 1 - 11'!A1" display="(*) See Accompanying Footnotes" xr:uid="{00000000-0004-0000-1800-000000000000}"/>
  </hyperlinks>
  <pageMargins left="0.7" right="0.46" top="0.9" bottom="0.25" header="0.5" footer="0.25"/>
  <pageSetup scale="51" orientation="landscape" r:id="rId1"/>
  <headerFooter scaleWithDoc="0">
    <oddFooter>&amp;R&amp;8 46</oddFooter>
  </headerFooter>
  <customProperties>
    <customPr name="SheetOptions"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103"/>
  <sheetViews>
    <sheetView showGridLines="0" zoomScale="70" zoomScaleNormal="70" workbookViewId="0"/>
  </sheetViews>
  <sheetFormatPr defaultColWidth="8.88671875" defaultRowHeight="18"/>
  <cols>
    <col min="1" max="1" width="60.5546875" style="133" customWidth="1"/>
    <col min="2" max="2" width="2.88671875" style="133" customWidth="1"/>
    <col min="3" max="3" width="21.88671875" style="133" customWidth="1"/>
    <col min="4" max="4" width="2.88671875" style="133" customWidth="1"/>
    <col min="5" max="5" width="21.88671875" style="133" customWidth="1"/>
    <col min="6" max="6" width="2.88671875" style="133" customWidth="1"/>
    <col min="7" max="7" width="21.88671875" style="133" customWidth="1"/>
    <col min="8" max="8" width="2.88671875" style="133" customWidth="1"/>
    <col min="9" max="9" width="21.88671875" style="133" customWidth="1"/>
    <col min="10" max="10" width="2.88671875" style="133" customWidth="1"/>
    <col min="11" max="11" width="21.88671875" style="133" customWidth="1"/>
    <col min="12" max="12" width="3.44140625" style="133" customWidth="1"/>
    <col min="13" max="13" width="19" style="133" customWidth="1"/>
    <col min="14" max="14" width="2.88671875" style="133" customWidth="1"/>
    <col min="15" max="15" width="19" style="133" customWidth="1"/>
    <col min="16" max="16" width="2.88671875" style="133" customWidth="1"/>
    <col min="17" max="17" width="19" style="133" customWidth="1"/>
    <col min="18" max="18" width="2.88671875" style="133" customWidth="1"/>
    <col min="19" max="19" width="21" style="133" customWidth="1"/>
    <col min="20" max="20" width="3" style="133" customWidth="1"/>
    <col min="21" max="21" width="18.109375" style="133" customWidth="1"/>
    <col min="22" max="22" width="3.109375" style="133" customWidth="1"/>
    <col min="23" max="23" width="2.88671875" style="133" customWidth="1"/>
    <col min="24" max="24" width="2.109375" style="133" customWidth="1"/>
    <col min="25" max="25" width="15.88671875" style="133" customWidth="1"/>
    <col min="26" max="26" width="95.88671875" style="133" customWidth="1"/>
    <col min="27" max="27" width="33.88671875" style="133" customWidth="1"/>
    <col min="28" max="16384" width="8.88671875" style="133"/>
  </cols>
  <sheetData>
    <row r="1" spans="1:32">
      <c r="A1" s="372" t="s">
        <v>775</v>
      </c>
    </row>
    <row r="3" spans="1:32" ht="18" customHeight="1">
      <c r="A3" s="40" t="s">
        <v>30</v>
      </c>
      <c r="B3" s="134"/>
      <c r="C3" s="134"/>
      <c r="D3" s="134"/>
      <c r="E3" s="134"/>
      <c r="H3" s="134"/>
      <c r="W3" s="2"/>
      <c r="X3" s="2"/>
      <c r="Y3" s="2"/>
      <c r="Z3" s="2"/>
      <c r="AA3" s="2"/>
      <c r="AB3" s="2"/>
      <c r="AC3" s="2"/>
      <c r="AD3" s="2"/>
      <c r="AE3" s="2"/>
      <c r="AF3" s="2"/>
    </row>
    <row r="4" spans="1:32" ht="18" customHeight="1">
      <c r="A4" s="40" t="s">
        <v>349</v>
      </c>
      <c r="B4" s="134"/>
      <c r="C4" s="134"/>
      <c r="D4" s="134"/>
      <c r="E4" s="134"/>
      <c r="H4" s="134"/>
    </row>
    <row r="5" spans="1:32" s="2" customFormat="1" ht="18" customHeight="1">
      <c r="A5" s="40" t="s">
        <v>350</v>
      </c>
      <c r="B5" s="45"/>
      <c r="C5" s="45"/>
      <c r="D5" s="45"/>
      <c r="E5" s="45"/>
      <c r="H5" s="45"/>
      <c r="K5" s="135" t="s">
        <v>351</v>
      </c>
      <c r="U5" s="135" t="s">
        <v>351</v>
      </c>
    </row>
    <row r="6" spans="1:32" s="2" customFormat="1" ht="18" customHeight="1">
      <c r="A6" s="40" t="s">
        <v>64</v>
      </c>
      <c r="B6" s="45"/>
      <c r="C6" s="45"/>
      <c r="D6" s="45"/>
      <c r="E6" s="45"/>
      <c r="H6" s="45"/>
      <c r="U6" s="136" t="s">
        <v>352</v>
      </c>
      <c r="Y6" s="45"/>
    </row>
    <row r="7" spans="1:32" s="2" customFormat="1" ht="18" customHeight="1">
      <c r="A7" s="137" t="s">
        <v>1314</v>
      </c>
      <c r="B7" s="45"/>
      <c r="C7" s="45"/>
      <c r="D7" s="45"/>
      <c r="E7" s="45"/>
      <c r="H7" s="45"/>
    </row>
    <row r="8" spans="1:32" s="2" customFormat="1" ht="16.350000000000001" customHeight="1">
      <c r="A8" s="48" t="s">
        <v>1107</v>
      </c>
      <c r="B8" s="45"/>
      <c r="C8" s="45"/>
      <c r="D8" s="45"/>
      <c r="E8" s="45"/>
      <c r="H8" s="45"/>
    </row>
    <row r="9" spans="1:32" ht="14.1" customHeight="1">
      <c r="A9" s="134"/>
      <c r="W9" s="2"/>
      <c r="X9" s="2"/>
      <c r="Y9" s="2"/>
      <c r="Z9" s="2"/>
      <c r="AA9" s="2"/>
      <c r="AB9" s="2"/>
      <c r="AC9" s="2"/>
      <c r="AD9" s="2"/>
      <c r="AE9" s="2"/>
      <c r="AF9" s="2"/>
    </row>
    <row r="10" spans="1:32" ht="14.1" customHeight="1">
      <c r="A10" s="134"/>
      <c r="I10" s="138"/>
      <c r="W10" s="2"/>
      <c r="X10" s="2"/>
      <c r="Y10" s="2"/>
      <c r="Z10" s="2"/>
      <c r="AA10" s="2"/>
      <c r="AB10" s="2"/>
      <c r="AC10" s="2"/>
      <c r="AD10" s="2"/>
      <c r="AE10" s="2"/>
      <c r="AF10" s="2"/>
    </row>
    <row r="11" spans="1:32" ht="14.1" customHeight="1">
      <c r="A11" s="134"/>
      <c r="W11" s="2"/>
      <c r="X11" s="2"/>
      <c r="Y11" s="2"/>
      <c r="Z11" s="2"/>
      <c r="AA11" s="2"/>
      <c r="AB11" s="2"/>
      <c r="AC11" s="2"/>
      <c r="AD11" s="2"/>
      <c r="AE11" s="2"/>
      <c r="AF11" s="2"/>
    </row>
    <row r="12" spans="1:32" ht="15.75" customHeight="1">
      <c r="A12" s="134"/>
      <c r="W12" s="2"/>
      <c r="X12" s="2"/>
      <c r="Y12" s="2"/>
      <c r="Z12" s="2"/>
      <c r="AA12" s="2"/>
      <c r="AB12" s="2"/>
      <c r="AC12" s="2"/>
      <c r="AD12" s="2"/>
      <c r="AE12" s="2"/>
      <c r="AF12" s="2"/>
    </row>
    <row r="13" spans="1:32" ht="15.75" customHeight="1">
      <c r="A13" s="134"/>
      <c r="B13" s="134"/>
      <c r="C13" s="40"/>
      <c r="D13" s="40"/>
      <c r="E13" s="40"/>
      <c r="F13" s="40"/>
      <c r="G13" s="40"/>
      <c r="H13" s="40"/>
      <c r="I13" s="40"/>
      <c r="J13" s="40"/>
      <c r="K13" s="40"/>
      <c r="L13" s="40"/>
      <c r="M13" s="40"/>
      <c r="N13" s="40"/>
      <c r="O13" s="40"/>
      <c r="P13" s="40"/>
      <c r="Q13" s="40"/>
      <c r="R13" s="40"/>
      <c r="S13" s="40"/>
      <c r="T13" s="40"/>
      <c r="U13" s="40"/>
      <c r="V13" s="140"/>
      <c r="W13" s="5"/>
      <c r="X13" s="2"/>
      <c r="Y13" s="2"/>
      <c r="Z13" s="2"/>
      <c r="AA13" s="2"/>
      <c r="AB13" s="2"/>
      <c r="AC13" s="2"/>
      <c r="AD13" s="2"/>
      <c r="AE13" s="2"/>
      <c r="AF13" s="2"/>
    </row>
    <row r="14" spans="1:32" ht="16.350000000000001" customHeight="1">
      <c r="A14" s="134"/>
      <c r="B14" s="134"/>
      <c r="C14" s="140"/>
      <c r="D14" s="40"/>
      <c r="E14" s="139"/>
      <c r="F14" s="40"/>
      <c r="G14" s="40"/>
      <c r="H14" s="40"/>
      <c r="I14" s="140"/>
      <c r="J14" s="40"/>
      <c r="K14" s="40"/>
      <c r="L14" s="40"/>
      <c r="M14" s="139" t="s">
        <v>66</v>
      </c>
      <c r="N14" s="139"/>
      <c r="O14" s="40"/>
      <c r="P14" s="40"/>
      <c r="Q14" s="40"/>
      <c r="R14" s="40"/>
      <c r="S14" s="40"/>
      <c r="T14" s="40"/>
      <c r="U14" s="40"/>
      <c r="V14" s="140"/>
      <c r="W14" s="5"/>
      <c r="X14" s="2"/>
      <c r="Y14" s="2"/>
      <c r="Z14" s="2"/>
      <c r="AA14" s="2"/>
      <c r="AB14" s="2"/>
      <c r="AC14" s="2"/>
      <c r="AD14" s="2"/>
      <c r="AE14" s="2"/>
      <c r="AF14" s="2"/>
    </row>
    <row r="15" spans="1:32" ht="16.350000000000001" customHeight="1">
      <c r="A15" s="134"/>
      <c r="B15" s="134"/>
      <c r="C15" s="140"/>
      <c r="D15" s="40"/>
      <c r="E15" s="139" t="s">
        <v>353</v>
      </c>
      <c r="F15" s="40"/>
      <c r="G15" s="139" t="s">
        <v>354</v>
      </c>
      <c r="H15" s="40"/>
      <c r="J15" s="40"/>
      <c r="K15" s="140"/>
      <c r="L15" s="40"/>
      <c r="M15" s="139" t="s">
        <v>133</v>
      </c>
      <c r="N15" s="139"/>
      <c r="O15" s="140"/>
      <c r="P15" s="40"/>
      <c r="Q15" s="40"/>
      <c r="R15" s="40"/>
      <c r="S15" s="40"/>
      <c r="T15" s="40"/>
      <c r="U15" s="40"/>
      <c r="V15" s="140"/>
      <c r="W15" s="5"/>
      <c r="X15" s="2"/>
      <c r="Y15" s="2"/>
      <c r="Z15" s="2"/>
      <c r="AA15" s="2"/>
      <c r="AB15" s="2"/>
      <c r="AC15" s="2"/>
      <c r="AD15" s="2"/>
      <c r="AE15" s="2"/>
      <c r="AF15" s="2"/>
    </row>
    <row r="16" spans="1:32" ht="16.350000000000001" customHeight="1">
      <c r="A16" s="134"/>
      <c r="B16" s="134"/>
      <c r="C16" s="139" t="s">
        <v>355</v>
      </c>
      <c r="D16" s="40"/>
      <c r="E16" s="139" t="s">
        <v>356</v>
      </c>
      <c r="F16" s="40"/>
      <c r="G16" s="141" t="s">
        <v>357</v>
      </c>
      <c r="H16" s="40"/>
      <c r="I16" s="139" t="s">
        <v>23</v>
      </c>
      <c r="J16" s="40"/>
      <c r="K16" s="139" t="s">
        <v>190</v>
      </c>
      <c r="L16" s="40"/>
      <c r="M16" s="139" t="s">
        <v>200</v>
      </c>
      <c r="N16" s="139"/>
      <c r="O16" s="139" t="s">
        <v>358</v>
      </c>
      <c r="P16" s="40"/>
      <c r="Q16" s="40"/>
      <c r="R16" s="40"/>
      <c r="S16" s="142" t="s">
        <v>360</v>
      </c>
      <c r="T16" s="142"/>
      <c r="U16" s="142"/>
      <c r="V16" s="140"/>
      <c r="W16" s="5"/>
      <c r="X16" s="2"/>
      <c r="Y16" s="2"/>
      <c r="Z16" s="2"/>
      <c r="AA16" s="2"/>
      <c r="AB16" s="2"/>
      <c r="AC16" s="2"/>
      <c r="AD16" s="2"/>
      <c r="AE16" s="2"/>
      <c r="AF16" s="2"/>
    </row>
    <row r="17" spans="1:32" ht="16.350000000000001" customHeight="1">
      <c r="A17" s="134"/>
      <c r="B17" s="134"/>
      <c r="C17" s="139" t="s">
        <v>361</v>
      </c>
      <c r="D17" s="40"/>
      <c r="E17" s="139" t="s">
        <v>82</v>
      </c>
      <c r="F17" s="40"/>
      <c r="G17" s="139" t="s">
        <v>362</v>
      </c>
      <c r="H17" s="40"/>
      <c r="I17" s="139" t="s">
        <v>25</v>
      </c>
      <c r="J17" s="40"/>
      <c r="K17" s="139" t="s">
        <v>363</v>
      </c>
      <c r="L17" s="40"/>
      <c r="M17" s="141" t="s">
        <v>364</v>
      </c>
      <c r="N17" s="141"/>
      <c r="O17" s="139" t="s">
        <v>234</v>
      </c>
      <c r="P17" s="40"/>
      <c r="R17" s="139"/>
      <c r="S17" s="143"/>
      <c r="T17" s="143"/>
      <c r="U17" s="143"/>
      <c r="V17" s="140"/>
      <c r="W17" s="5"/>
      <c r="X17" s="2"/>
      <c r="Y17" s="2"/>
      <c r="Z17" s="2"/>
      <c r="AA17" s="2"/>
      <c r="AB17" s="2"/>
      <c r="AC17" s="2"/>
      <c r="AD17" s="2"/>
      <c r="AE17" s="2"/>
      <c r="AF17" s="2"/>
    </row>
    <row r="18" spans="1:32" ht="16.350000000000001" customHeight="1">
      <c r="A18" s="134"/>
      <c r="B18" s="134"/>
      <c r="C18" s="139" t="s">
        <v>366</v>
      </c>
      <c r="D18" s="40"/>
      <c r="E18" s="144" t="s">
        <v>367</v>
      </c>
      <c r="F18" s="40"/>
      <c r="G18" s="139" t="s">
        <v>368</v>
      </c>
      <c r="H18" s="40"/>
      <c r="I18" s="145" t="s">
        <v>369</v>
      </c>
      <c r="J18" s="40"/>
      <c r="K18" s="139" t="s">
        <v>370</v>
      </c>
      <c r="L18" s="40"/>
      <c r="M18" s="139" t="s">
        <v>371</v>
      </c>
      <c r="N18" s="139"/>
      <c r="O18" s="139" t="s">
        <v>372</v>
      </c>
      <c r="P18" s="40"/>
      <c r="Q18" s="139" t="s">
        <v>94</v>
      </c>
      <c r="R18" s="40"/>
      <c r="S18" s="139" t="s">
        <v>1315</v>
      </c>
      <c r="T18" s="40"/>
      <c r="U18" s="139" t="s">
        <v>1233</v>
      </c>
      <c r="V18" s="140"/>
      <c r="W18" s="5"/>
      <c r="X18" s="2"/>
      <c r="Y18" s="2"/>
      <c r="Z18" s="2"/>
      <c r="AA18" s="2"/>
      <c r="AB18" s="2"/>
      <c r="AC18" s="2"/>
      <c r="AD18" s="2"/>
      <c r="AE18" s="2"/>
      <c r="AF18" s="2"/>
    </row>
    <row r="19" spans="1:32" ht="14.25" customHeight="1">
      <c r="A19" s="134"/>
      <c r="B19" s="134"/>
      <c r="C19" s="819"/>
      <c r="D19" s="134"/>
      <c r="E19" s="134"/>
      <c r="F19" s="134"/>
      <c r="G19" s="819"/>
      <c r="H19" s="134"/>
      <c r="I19" s="819"/>
      <c r="J19" s="134"/>
      <c r="K19" s="819"/>
      <c r="L19" s="134"/>
      <c r="M19" s="819"/>
      <c r="N19" s="134"/>
      <c r="O19" s="819"/>
      <c r="P19" s="134"/>
      <c r="Q19" s="819"/>
      <c r="R19" s="134"/>
      <c r="S19" s="819"/>
      <c r="T19" s="134"/>
      <c r="U19" s="819"/>
      <c r="W19" s="2"/>
      <c r="X19" s="2"/>
      <c r="Y19" s="2"/>
      <c r="Z19" s="2"/>
      <c r="AA19" s="2"/>
      <c r="AB19" s="2"/>
      <c r="AC19" s="2"/>
      <c r="AD19" s="2"/>
      <c r="AE19" s="2"/>
      <c r="AF19" s="2"/>
    </row>
    <row r="20" spans="1:32" ht="16.350000000000001" customHeight="1">
      <c r="A20" s="40" t="s">
        <v>0</v>
      </c>
      <c r="B20" s="134"/>
      <c r="C20" s="134"/>
      <c r="D20" s="134"/>
      <c r="E20" s="134"/>
      <c r="F20" s="134"/>
      <c r="G20" s="134"/>
      <c r="H20" s="134"/>
      <c r="I20" s="134"/>
      <c r="J20" s="134"/>
      <c r="K20" s="134"/>
      <c r="L20" s="134"/>
      <c r="M20" s="134"/>
      <c r="N20" s="134"/>
      <c r="O20" s="134"/>
      <c r="P20" s="134"/>
      <c r="Q20" s="134"/>
      <c r="R20" s="134"/>
      <c r="S20" s="134"/>
      <c r="T20" s="134"/>
      <c r="U20" s="134"/>
      <c r="W20" s="2"/>
      <c r="X20" s="2"/>
      <c r="Y20" s="2"/>
      <c r="Z20" s="2"/>
      <c r="AA20" s="2"/>
      <c r="AB20" s="2"/>
      <c r="AC20" s="2"/>
      <c r="AD20" s="2"/>
      <c r="AE20" s="2"/>
      <c r="AF20" s="2"/>
    </row>
    <row r="21" spans="1:32" ht="16.350000000000001" customHeight="1">
      <c r="A21" s="146" t="s">
        <v>852</v>
      </c>
      <c r="B21" s="133" t="s">
        <v>22</v>
      </c>
      <c r="C21" s="547">
        <v>0</v>
      </c>
      <c r="D21" s="29"/>
      <c r="E21" s="547">
        <v>0</v>
      </c>
      <c r="F21" s="29"/>
      <c r="G21" s="547">
        <v>0</v>
      </c>
      <c r="H21" s="29"/>
      <c r="I21" s="547">
        <v>29387836</v>
      </c>
      <c r="J21" s="29"/>
      <c r="K21" s="547">
        <v>0</v>
      </c>
      <c r="L21" s="29"/>
      <c r="M21" s="547">
        <v>0</v>
      </c>
      <c r="N21" s="29"/>
      <c r="O21" s="547">
        <v>0</v>
      </c>
      <c r="P21" s="29"/>
      <c r="Q21" s="820">
        <v>0</v>
      </c>
      <c r="R21" s="29"/>
      <c r="S21" s="820">
        <f t="shared" ref="S21:S26" si="0">ROUND(SUM(C21:Q21),1)</f>
        <v>29387836</v>
      </c>
      <c r="T21" s="29"/>
      <c r="U21" s="547">
        <v>35368671</v>
      </c>
      <c r="W21" s="2"/>
      <c r="X21" s="2"/>
      <c r="Y21" s="2"/>
      <c r="Z21" s="2"/>
      <c r="AA21" s="2"/>
      <c r="AB21" s="2"/>
      <c r="AC21" s="2"/>
      <c r="AD21" s="2"/>
      <c r="AE21" s="2"/>
      <c r="AF21" s="2"/>
    </row>
    <row r="22" spans="1:32" ht="16.350000000000001" customHeight="1">
      <c r="A22" s="146" t="s">
        <v>1043</v>
      </c>
      <c r="B22" s="133" t="s">
        <v>22</v>
      </c>
      <c r="C22" s="148">
        <v>0</v>
      </c>
      <c r="E22" s="148">
        <v>0</v>
      </c>
      <c r="G22" s="148">
        <v>0</v>
      </c>
      <c r="I22" s="148">
        <v>8855153</v>
      </c>
      <c r="K22" s="148">
        <v>0</v>
      </c>
      <c r="M22" s="148">
        <v>2198247</v>
      </c>
      <c r="N22" s="149"/>
      <c r="O22" s="148">
        <v>0</v>
      </c>
      <c r="Q22" s="821">
        <v>0</v>
      </c>
      <c r="S22" s="148">
        <f t="shared" si="0"/>
        <v>11053400</v>
      </c>
      <c r="U22" s="148">
        <v>12368932</v>
      </c>
      <c r="W22" s="2"/>
      <c r="X22" s="2"/>
      <c r="Y22" s="2"/>
      <c r="Z22" s="2"/>
      <c r="AA22" s="2"/>
      <c r="AB22" s="2"/>
      <c r="AC22" s="2"/>
      <c r="AD22" s="2"/>
      <c r="AE22" s="2"/>
      <c r="AF22" s="2"/>
    </row>
    <row r="23" spans="1:32" ht="16.350000000000001" customHeight="1">
      <c r="A23" s="146" t="s">
        <v>1264</v>
      </c>
      <c r="B23" s="133" t="s">
        <v>301</v>
      </c>
      <c r="C23" s="148">
        <v>0</v>
      </c>
      <c r="E23" s="148">
        <v>0</v>
      </c>
      <c r="G23" s="148">
        <v>0</v>
      </c>
      <c r="I23" s="148">
        <v>7472146</v>
      </c>
      <c r="K23" s="148">
        <v>0</v>
      </c>
      <c r="M23" s="148">
        <v>0</v>
      </c>
      <c r="N23" s="149"/>
      <c r="O23" s="148">
        <v>0</v>
      </c>
      <c r="Q23" s="821">
        <v>0</v>
      </c>
      <c r="S23" s="148">
        <f t="shared" si="0"/>
        <v>7472146</v>
      </c>
      <c r="U23" s="148">
        <v>8215168</v>
      </c>
      <c r="W23" s="2"/>
      <c r="X23" s="2"/>
      <c r="Y23" s="2"/>
      <c r="Z23" s="2"/>
      <c r="AA23" s="2"/>
      <c r="AB23" s="2"/>
      <c r="AC23" s="2"/>
      <c r="AD23" s="2"/>
      <c r="AE23" s="2"/>
      <c r="AF23" s="2"/>
    </row>
    <row r="24" spans="1:32" ht="16.350000000000001" customHeight="1">
      <c r="A24" s="146" t="s">
        <v>374</v>
      </c>
      <c r="B24" s="133" t="s">
        <v>22</v>
      </c>
      <c r="C24" s="148">
        <v>1214650</v>
      </c>
      <c r="D24" s="150"/>
      <c r="E24" s="148">
        <v>0</v>
      </c>
      <c r="F24" s="150"/>
      <c r="G24" s="148">
        <v>0</v>
      </c>
      <c r="H24" s="150"/>
      <c r="I24" s="148">
        <v>3362</v>
      </c>
      <c r="J24" s="150"/>
      <c r="K24" s="148">
        <v>0</v>
      </c>
      <c r="L24" s="150"/>
      <c r="M24" s="148">
        <v>0</v>
      </c>
      <c r="N24" s="151"/>
      <c r="O24" s="148">
        <v>0</v>
      </c>
      <c r="P24" s="150"/>
      <c r="Q24" s="821">
        <v>0</v>
      </c>
      <c r="R24" s="150"/>
      <c r="S24" s="148">
        <f t="shared" si="0"/>
        <v>1218012</v>
      </c>
      <c r="T24" s="150"/>
      <c r="U24" s="148">
        <v>1526769</v>
      </c>
      <c r="W24" s="2"/>
      <c r="X24" s="2"/>
      <c r="Y24" s="2"/>
      <c r="Z24" s="2"/>
      <c r="AA24" s="2"/>
      <c r="AB24" s="2"/>
      <c r="AC24" s="2"/>
      <c r="AD24" s="2"/>
      <c r="AE24" s="2"/>
      <c r="AF24" s="2"/>
    </row>
    <row r="25" spans="1:32" ht="16.350000000000001" customHeight="1">
      <c r="A25" s="146" t="s">
        <v>375</v>
      </c>
      <c r="B25" s="133" t="s">
        <v>22</v>
      </c>
      <c r="C25" s="148">
        <v>0</v>
      </c>
      <c r="D25" s="150"/>
      <c r="E25" s="148">
        <v>0</v>
      </c>
      <c r="F25" s="150"/>
      <c r="G25" s="148">
        <v>109203</v>
      </c>
      <c r="H25" s="150"/>
      <c r="I25" s="148">
        <v>0</v>
      </c>
      <c r="J25" s="150"/>
      <c r="K25" s="148">
        <v>4787</v>
      </c>
      <c r="L25" s="150"/>
      <c r="M25" s="148">
        <v>0</v>
      </c>
      <c r="N25" s="149"/>
      <c r="O25" s="148">
        <v>341582</v>
      </c>
      <c r="P25" s="150"/>
      <c r="Q25" s="821">
        <v>0</v>
      </c>
      <c r="R25" s="150"/>
      <c r="S25" s="148">
        <f t="shared" si="0"/>
        <v>455572</v>
      </c>
      <c r="T25" s="150"/>
      <c r="U25" s="148">
        <v>427782</v>
      </c>
      <c r="V25" s="133" t="s">
        <v>22</v>
      </c>
      <c r="W25" s="2" t="s">
        <v>22</v>
      </c>
      <c r="X25" s="2"/>
      <c r="Y25" s="2"/>
      <c r="Z25" s="2"/>
      <c r="AA25" s="2"/>
      <c r="AB25" s="2"/>
      <c r="AC25" s="2"/>
      <c r="AD25" s="2"/>
      <c r="AE25" s="2"/>
      <c r="AF25" s="2"/>
    </row>
    <row r="26" spans="1:32" ht="16.350000000000001" customHeight="1">
      <c r="A26" s="146" t="s">
        <v>376</v>
      </c>
      <c r="B26" s="133" t="s">
        <v>22</v>
      </c>
      <c r="C26" s="148">
        <v>0</v>
      </c>
      <c r="D26" s="150"/>
      <c r="E26" s="148">
        <v>0</v>
      </c>
      <c r="F26" s="150"/>
      <c r="G26" s="148">
        <v>0</v>
      </c>
      <c r="H26" s="150"/>
      <c r="I26" s="148">
        <v>71078</v>
      </c>
      <c r="J26" s="150"/>
      <c r="K26" s="148">
        <v>0</v>
      </c>
      <c r="L26" s="150"/>
      <c r="M26" s="148">
        <v>0</v>
      </c>
      <c r="N26" s="149"/>
      <c r="O26" s="148">
        <v>0</v>
      </c>
      <c r="P26" s="150"/>
      <c r="Q26" s="821">
        <v>0</v>
      </c>
      <c r="R26" s="150"/>
      <c r="S26" s="148">
        <f t="shared" si="0"/>
        <v>71078</v>
      </c>
      <c r="T26" s="150"/>
      <c r="U26" s="148">
        <v>67765</v>
      </c>
      <c r="W26" s="2"/>
      <c r="X26" s="2"/>
      <c r="Y26" s="2"/>
      <c r="Z26" s="2"/>
      <c r="AA26" s="2"/>
      <c r="AB26" s="2"/>
      <c r="AC26" s="2"/>
      <c r="AD26" s="2"/>
      <c r="AE26" s="2"/>
      <c r="AF26" s="2"/>
    </row>
    <row r="27" spans="1:32" ht="25.35" customHeight="1">
      <c r="A27" s="137" t="s">
        <v>1265</v>
      </c>
      <c r="B27" s="140" t="s">
        <v>22</v>
      </c>
      <c r="C27" s="152">
        <f>ROUND(SUM(C21:C26),1)</f>
        <v>1214650</v>
      </c>
      <c r="D27" s="153"/>
      <c r="E27" s="152">
        <f>ROUND(SUM(E21:E26),1)</f>
        <v>0</v>
      </c>
      <c r="F27" s="153"/>
      <c r="G27" s="152">
        <f>ROUND(SUM(G21:G26),1)</f>
        <v>109203</v>
      </c>
      <c r="H27" s="153"/>
      <c r="I27" s="152">
        <f>ROUND(SUM(I21:I26),1)</f>
        <v>45789575</v>
      </c>
      <c r="J27" s="153"/>
      <c r="K27" s="152">
        <f>ROUND(SUM(K21:K26),1)</f>
        <v>4787</v>
      </c>
      <c r="L27" s="153"/>
      <c r="M27" s="152">
        <f>ROUND(SUM(M21:M26),1)</f>
        <v>2198247</v>
      </c>
      <c r="N27" s="153"/>
      <c r="O27" s="152">
        <f>ROUND(SUM(O21:O26),1)</f>
        <v>341582</v>
      </c>
      <c r="P27" s="153"/>
      <c r="Q27" s="152">
        <f>ROUND(SUM(Q21:Q26),1)</f>
        <v>0</v>
      </c>
      <c r="R27" s="153"/>
      <c r="S27" s="152">
        <f>ROUND(SUM(S21:S26),1)</f>
        <v>49658044</v>
      </c>
      <c r="T27" s="153"/>
      <c r="U27" s="152">
        <f>ROUND(SUM(U21:U26),1)</f>
        <v>57975087</v>
      </c>
      <c r="W27" s="2" t="s">
        <v>22</v>
      </c>
      <c r="X27" s="2"/>
      <c r="Y27" s="2"/>
      <c r="Z27" s="2"/>
      <c r="AA27" s="2"/>
      <c r="AB27" s="2"/>
      <c r="AC27" s="2"/>
      <c r="AD27" s="2"/>
      <c r="AE27" s="2"/>
      <c r="AF27" s="2"/>
    </row>
    <row r="28" spans="1:32" ht="14.1" customHeight="1">
      <c r="A28" s="134"/>
      <c r="C28" s="154"/>
      <c r="D28" s="150"/>
      <c r="E28" s="154"/>
      <c r="F28" s="150"/>
      <c r="G28" s="154"/>
      <c r="H28" s="150"/>
      <c r="I28" s="154"/>
      <c r="J28" s="150"/>
      <c r="K28" s="154"/>
      <c r="L28" s="150"/>
      <c r="M28" s="154"/>
      <c r="N28" s="150"/>
      <c r="O28" s="154"/>
      <c r="P28" s="150"/>
      <c r="Q28" s="154"/>
      <c r="R28" s="150"/>
      <c r="S28" s="154"/>
      <c r="T28" s="150"/>
      <c r="U28" s="154"/>
      <c r="W28" s="2"/>
      <c r="X28" s="2"/>
      <c r="Y28" s="2"/>
      <c r="Z28" s="2"/>
      <c r="AA28" s="2"/>
      <c r="AB28" s="2"/>
      <c r="AC28" s="2"/>
      <c r="AD28" s="2"/>
      <c r="AE28" s="2"/>
      <c r="AF28" s="2"/>
    </row>
    <row r="29" spans="1:32" ht="14.1" customHeight="1">
      <c r="A29" s="134"/>
      <c r="C29" s="148"/>
      <c r="D29" s="150"/>
      <c r="E29" s="148"/>
      <c r="F29" s="150"/>
      <c r="G29" s="148"/>
      <c r="H29" s="150"/>
      <c r="I29" s="148"/>
      <c r="J29" s="150"/>
      <c r="K29" s="148"/>
      <c r="L29" s="150"/>
      <c r="M29" s="148"/>
      <c r="N29" s="150"/>
      <c r="O29" s="148"/>
      <c r="P29" s="150"/>
      <c r="Q29" s="148"/>
      <c r="R29" s="150"/>
      <c r="S29" s="148"/>
      <c r="T29" s="150"/>
      <c r="U29" s="148"/>
      <c r="W29" s="2"/>
      <c r="X29" s="2"/>
      <c r="Y29" s="2"/>
      <c r="Z29" s="2"/>
      <c r="AA29" s="2"/>
      <c r="AB29" s="2"/>
      <c r="AC29" s="2"/>
      <c r="AD29" s="2"/>
      <c r="AE29" s="2"/>
      <c r="AF29" s="2"/>
    </row>
    <row r="30" spans="1:32" ht="15.75" customHeight="1">
      <c r="A30" s="40" t="s">
        <v>6</v>
      </c>
      <c r="C30" s="148"/>
      <c r="D30" s="150"/>
      <c r="E30" s="148"/>
      <c r="F30" s="150"/>
      <c r="G30" s="148"/>
      <c r="H30" s="150"/>
      <c r="I30" s="148"/>
      <c r="J30" s="150"/>
      <c r="K30" s="148"/>
      <c r="L30" s="150"/>
      <c r="M30" s="148"/>
      <c r="N30" s="150"/>
      <c r="O30" s="148"/>
      <c r="P30" s="150"/>
      <c r="Q30" s="148"/>
      <c r="R30" s="150"/>
      <c r="S30" s="148"/>
      <c r="T30" s="150"/>
      <c r="U30" s="148"/>
      <c r="W30" s="2"/>
      <c r="X30" s="2"/>
      <c r="Y30" s="2"/>
      <c r="Z30" s="2"/>
      <c r="AA30" s="2"/>
      <c r="AB30" s="2"/>
      <c r="AC30" s="2"/>
      <c r="AD30" s="2"/>
      <c r="AE30" s="2"/>
      <c r="AF30" s="2"/>
    </row>
    <row r="31" spans="1:32" ht="16.350000000000001" customHeight="1">
      <c r="A31" s="134" t="s">
        <v>106</v>
      </c>
      <c r="C31" s="148"/>
      <c r="D31" s="150"/>
      <c r="E31" s="148"/>
      <c r="F31" s="150"/>
      <c r="G31" s="148"/>
      <c r="H31" s="150"/>
      <c r="I31" s="148"/>
      <c r="J31" s="150"/>
      <c r="K31" s="148"/>
      <c r="L31" s="150"/>
      <c r="M31" s="148"/>
      <c r="N31" s="150"/>
      <c r="O31" s="148"/>
      <c r="P31" s="150"/>
      <c r="Q31" s="148"/>
      <c r="R31" s="150"/>
      <c r="S31" s="148"/>
      <c r="T31" s="150"/>
      <c r="U31" s="148"/>
      <c r="W31" s="2"/>
      <c r="X31" s="2"/>
      <c r="Y31" s="2"/>
      <c r="Z31" s="2"/>
      <c r="AA31" s="2"/>
      <c r="AB31" s="2"/>
      <c r="AC31" s="2"/>
      <c r="AD31" s="2"/>
      <c r="AE31" s="2"/>
      <c r="AF31" s="2"/>
    </row>
    <row r="32" spans="1:32" ht="16.350000000000001" customHeight="1">
      <c r="A32" s="146" t="s">
        <v>377</v>
      </c>
      <c r="B32" s="133" t="s">
        <v>22</v>
      </c>
      <c r="C32" s="148">
        <v>0</v>
      </c>
      <c r="D32" s="150"/>
      <c r="E32" s="148">
        <v>0</v>
      </c>
      <c r="F32" s="150"/>
      <c r="G32" s="148">
        <v>1727</v>
      </c>
      <c r="H32" s="150"/>
      <c r="I32" s="148">
        <v>45837</v>
      </c>
      <c r="J32" s="150"/>
      <c r="K32" s="148">
        <v>0</v>
      </c>
      <c r="L32" s="150"/>
      <c r="M32" s="148">
        <v>0</v>
      </c>
      <c r="N32" s="149"/>
      <c r="O32" s="148">
        <v>0</v>
      </c>
      <c r="P32" s="150"/>
      <c r="Q32" s="821">
        <v>0</v>
      </c>
      <c r="R32" s="150"/>
      <c r="S32" s="148">
        <f>ROUND(SUM(C32:Q32),1)</f>
        <v>47564</v>
      </c>
      <c r="T32" s="150"/>
      <c r="U32" s="148">
        <v>14157</v>
      </c>
      <c r="V32" s="133" t="s">
        <v>22</v>
      </c>
      <c r="W32" s="2"/>
      <c r="X32" s="2"/>
      <c r="Y32" s="2"/>
      <c r="Z32" s="2"/>
      <c r="AA32" s="2"/>
      <c r="AB32" s="2"/>
      <c r="AC32" s="2"/>
      <c r="AD32" s="2"/>
      <c r="AE32" s="2"/>
      <c r="AF32" s="2"/>
    </row>
    <row r="33" spans="1:32" ht="16.350000000000001" customHeight="1">
      <c r="A33" s="134" t="s">
        <v>378</v>
      </c>
      <c r="C33" s="148"/>
      <c r="D33" s="150"/>
      <c r="E33" s="148"/>
      <c r="F33" s="150"/>
      <c r="G33" s="148"/>
      <c r="H33" s="150"/>
      <c r="I33" s="148"/>
      <c r="J33" s="150"/>
      <c r="K33" s="148"/>
      <c r="L33" s="150"/>
      <c r="M33" s="148"/>
      <c r="N33" s="150"/>
      <c r="O33" s="148"/>
      <c r="P33" s="150"/>
      <c r="Q33" s="148"/>
      <c r="R33" s="150"/>
      <c r="S33" s="148"/>
      <c r="T33" s="150"/>
      <c r="U33" s="148"/>
      <c r="V33" s="133" t="s">
        <v>22</v>
      </c>
      <c r="W33" s="2"/>
      <c r="X33" s="2"/>
      <c r="Y33" s="2"/>
      <c r="Z33" s="2"/>
      <c r="AA33" s="2"/>
      <c r="AB33" s="2"/>
      <c r="AC33" s="2"/>
      <c r="AD33" s="2"/>
      <c r="AE33" s="2"/>
      <c r="AF33" s="2"/>
    </row>
    <row r="34" spans="1:32" ht="16.350000000000001" customHeight="1">
      <c r="A34" s="146" t="s">
        <v>379</v>
      </c>
      <c r="B34" s="133" t="s">
        <v>22</v>
      </c>
      <c r="C34" s="148">
        <v>0</v>
      </c>
      <c r="D34" s="150"/>
      <c r="E34" s="148">
        <v>0</v>
      </c>
      <c r="F34" s="150"/>
      <c r="G34" s="148">
        <v>23213</v>
      </c>
      <c r="H34" s="150"/>
      <c r="I34" s="148">
        <v>10454137</v>
      </c>
      <c r="J34" s="150" t="s">
        <v>295</v>
      </c>
      <c r="K34" s="148">
        <v>3549</v>
      </c>
      <c r="L34" s="150" t="s">
        <v>295</v>
      </c>
      <c r="M34" s="148">
        <v>0</v>
      </c>
      <c r="N34" s="149"/>
      <c r="O34" s="148">
        <v>0</v>
      </c>
      <c r="P34" s="150"/>
      <c r="Q34" s="821">
        <v>0</v>
      </c>
      <c r="R34" s="150"/>
      <c r="S34" s="148">
        <f>ROUND(SUM(C34:Q34),1)</f>
        <v>10480899</v>
      </c>
      <c r="T34" s="150"/>
      <c r="U34" s="148">
        <v>12544930</v>
      </c>
      <c r="V34" s="133" t="s">
        <v>22</v>
      </c>
      <c r="W34" s="2" t="s">
        <v>22</v>
      </c>
      <c r="X34" s="2"/>
      <c r="Y34" s="2"/>
      <c r="Z34" s="2"/>
      <c r="AA34" s="2"/>
      <c r="AB34" s="2"/>
      <c r="AC34" s="2"/>
      <c r="AD34" s="2"/>
      <c r="AE34" s="2"/>
      <c r="AF34" s="2"/>
    </row>
    <row r="35" spans="1:32" ht="25.35" customHeight="1">
      <c r="A35" s="137" t="s">
        <v>380</v>
      </c>
      <c r="B35" s="140" t="s">
        <v>22</v>
      </c>
      <c r="C35" s="822">
        <f>ROUND(SUM(C32:C34),1)</f>
        <v>0</v>
      </c>
      <c r="D35" s="153"/>
      <c r="E35" s="822">
        <f>ROUND(SUM(E32:E34),1)</f>
        <v>0</v>
      </c>
      <c r="F35" s="153"/>
      <c r="G35" s="822">
        <f>ROUND(SUM(G32:G34),1)</f>
        <v>24940</v>
      </c>
      <c r="H35" s="153"/>
      <c r="I35" s="822">
        <f>ROUND(SUM(I32:I34),1)</f>
        <v>10499974</v>
      </c>
      <c r="J35" s="153"/>
      <c r="K35" s="822">
        <f>ROUND(SUM(K32:K34),1)</f>
        <v>3549</v>
      </c>
      <c r="L35" s="153"/>
      <c r="M35" s="822">
        <f>ROUND(SUM(M32:M34),1)</f>
        <v>0</v>
      </c>
      <c r="N35" s="153"/>
      <c r="O35" s="822">
        <f>ROUND(SUM(O32:O34),1)</f>
        <v>0</v>
      </c>
      <c r="P35" s="153"/>
      <c r="Q35" s="822">
        <f>ROUND(SUM(Q32:Q34),1)</f>
        <v>0</v>
      </c>
      <c r="R35" s="153"/>
      <c r="S35" s="822">
        <f>ROUND(SUM(S32:S34),1)</f>
        <v>10528463</v>
      </c>
      <c r="T35" s="153"/>
      <c r="U35" s="822">
        <f>ROUND(SUM(U32:U34),1)</f>
        <v>12559087</v>
      </c>
      <c r="V35" s="140"/>
      <c r="W35" s="5" t="s">
        <v>22</v>
      </c>
      <c r="X35" s="2"/>
      <c r="Y35" s="2"/>
      <c r="Z35" s="2"/>
      <c r="AA35" s="2"/>
      <c r="AB35" s="2"/>
      <c r="AC35" s="2"/>
      <c r="AD35" s="2"/>
      <c r="AE35" s="2"/>
      <c r="AF35" s="2"/>
    </row>
    <row r="36" spans="1:32" ht="14.1" customHeight="1">
      <c r="A36" s="40"/>
      <c r="C36" s="154"/>
      <c r="D36" s="150"/>
      <c r="E36" s="154"/>
      <c r="F36" s="150"/>
      <c r="G36" s="154"/>
      <c r="H36" s="150"/>
      <c r="I36" s="154"/>
      <c r="J36" s="150"/>
      <c r="K36" s="154"/>
      <c r="L36" s="150"/>
      <c r="M36" s="154"/>
      <c r="N36" s="150"/>
      <c r="O36" s="154"/>
      <c r="P36" s="150"/>
      <c r="Q36" s="154"/>
      <c r="R36" s="150"/>
      <c r="S36" s="154"/>
      <c r="T36" s="150"/>
      <c r="U36" s="154"/>
      <c r="W36" s="2"/>
      <c r="X36" s="2"/>
      <c r="Y36" s="2"/>
      <c r="Z36" s="2"/>
      <c r="AA36" s="2"/>
      <c r="AB36" s="2"/>
      <c r="AC36" s="2"/>
      <c r="AD36" s="2"/>
      <c r="AE36" s="2"/>
      <c r="AF36" s="2"/>
    </row>
    <row r="37" spans="1:32" ht="16.350000000000001" customHeight="1">
      <c r="A37" s="40" t="s">
        <v>109</v>
      </c>
      <c r="C37" s="148"/>
      <c r="D37" s="150"/>
      <c r="E37" s="148"/>
      <c r="F37" s="150"/>
      <c r="G37" s="148"/>
      <c r="H37" s="150"/>
      <c r="I37" s="148"/>
      <c r="J37" s="150"/>
      <c r="K37" s="148"/>
      <c r="L37" s="150"/>
      <c r="M37" s="148"/>
      <c r="N37" s="150"/>
      <c r="O37" s="148"/>
      <c r="P37" s="150"/>
      <c r="Q37" s="148"/>
      <c r="R37" s="150"/>
      <c r="S37" s="148"/>
      <c r="T37" s="150"/>
      <c r="U37" s="148"/>
      <c r="W37" s="2"/>
      <c r="X37" s="2"/>
      <c r="Y37" s="2"/>
      <c r="Z37" s="2"/>
      <c r="AA37" s="2"/>
      <c r="AB37" s="2"/>
      <c r="AC37" s="2"/>
      <c r="AD37" s="2"/>
      <c r="AE37" s="2"/>
      <c r="AF37" s="2"/>
    </row>
    <row r="38" spans="1:32" ht="16.350000000000001" customHeight="1">
      <c r="A38" s="137" t="s">
        <v>1044</v>
      </c>
      <c r="B38" s="140" t="s">
        <v>22</v>
      </c>
      <c r="C38" s="155">
        <f>ROUND(SUM(C27)-SUM(C35),1)</f>
        <v>1214650</v>
      </c>
      <c r="D38" s="153"/>
      <c r="E38" s="155">
        <f>ROUND(SUM(E27)-SUM(E35),1)</f>
        <v>0</v>
      </c>
      <c r="F38" s="153"/>
      <c r="G38" s="155">
        <f>ROUND(SUM(G27)-SUM(G35),1)</f>
        <v>84263</v>
      </c>
      <c r="H38" s="153"/>
      <c r="I38" s="155">
        <f>ROUND(SUM(I27)-SUM(I35),1)</f>
        <v>35289601</v>
      </c>
      <c r="J38" s="153"/>
      <c r="K38" s="155">
        <f>ROUND(SUM(K27)-SUM(K35),1)</f>
        <v>1238</v>
      </c>
      <c r="L38" s="153"/>
      <c r="M38" s="155">
        <f>ROUND(SUM(M27)-SUM(M35),1)</f>
        <v>2198247</v>
      </c>
      <c r="N38" s="153"/>
      <c r="O38" s="155">
        <f>ROUND(SUM(O27)-SUM(O35),1)</f>
        <v>341582</v>
      </c>
      <c r="P38" s="153"/>
      <c r="Q38" s="155">
        <f>ROUND(SUM(Q27)-SUM(Q35),1)</f>
        <v>0</v>
      </c>
      <c r="R38" s="153"/>
      <c r="S38" s="155">
        <f>ROUND(SUM(S27)-SUM(S35),1)</f>
        <v>39129581</v>
      </c>
      <c r="T38" s="153"/>
      <c r="U38" s="155">
        <f>ROUND(SUM(U27)-SUM(U35),1)</f>
        <v>45416000</v>
      </c>
      <c r="V38" s="140"/>
      <c r="W38" s="5"/>
      <c r="X38" s="2"/>
      <c r="Y38" s="2"/>
      <c r="Z38" s="2"/>
      <c r="AA38" s="2"/>
      <c r="AB38" s="2"/>
      <c r="AC38" s="2"/>
      <c r="AD38" s="2"/>
      <c r="AE38" s="2"/>
      <c r="AF38" s="2"/>
    </row>
    <row r="39" spans="1:32" ht="14.1" customHeight="1">
      <c r="A39" s="40"/>
      <c r="C39" s="154"/>
      <c r="D39" s="150"/>
      <c r="E39" s="154"/>
      <c r="F39" s="150"/>
      <c r="G39" s="154"/>
      <c r="H39" s="150"/>
      <c r="I39" s="154"/>
      <c r="J39" s="150"/>
      <c r="K39" s="154"/>
      <c r="L39" s="150"/>
      <c r="M39" s="154"/>
      <c r="N39" s="150"/>
      <c r="O39" s="154"/>
      <c r="P39" s="150"/>
      <c r="Q39" s="154"/>
      <c r="R39" s="150"/>
      <c r="S39" s="154"/>
      <c r="T39" s="150"/>
      <c r="U39" s="154"/>
      <c r="W39" s="2"/>
      <c r="X39" s="2"/>
      <c r="Y39" s="2"/>
      <c r="Z39" s="2"/>
      <c r="AA39" s="2"/>
      <c r="AB39" s="2"/>
      <c r="AC39" s="2"/>
      <c r="AD39" s="2"/>
      <c r="AE39" s="2"/>
      <c r="AF39" s="2"/>
    </row>
    <row r="40" spans="1:32" ht="14.1" customHeight="1">
      <c r="A40" s="134"/>
      <c r="C40" s="148"/>
      <c r="D40" s="150"/>
      <c r="E40" s="148"/>
      <c r="F40" s="150"/>
      <c r="G40" s="148"/>
      <c r="H40" s="150"/>
      <c r="I40" s="148"/>
      <c r="J40" s="150"/>
      <c r="K40" s="148"/>
      <c r="L40" s="150"/>
      <c r="M40" s="148"/>
      <c r="N40" s="150"/>
      <c r="O40" s="148"/>
      <c r="P40" s="150"/>
      <c r="Q40" s="148"/>
      <c r="R40" s="150"/>
      <c r="S40" s="148"/>
      <c r="T40" s="150"/>
      <c r="U40" s="148"/>
      <c r="W40" s="2"/>
      <c r="X40" s="2"/>
      <c r="Y40" s="2"/>
      <c r="Z40" s="2"/>
      <c r="AA40" s="2"/>
      <c r="AB40" s="2"/>
      <c r="AC40" s="2"/>
      <c r="AD40" s="2"/>
      <c r="AE40" s="2"/>
      <c r="AF40" s="2"/>
    </row>
    <row r="41" spans="1:32" ht="16.350000000000001" customHeight="1">
      <c r="A41" s="40" t="s">
        <v>17</v>
      </c>
      <c r="C41" s="148"/>
      <c r="D41" s="150"/>
      <c r="E41" s="148"/>
      <c r="F41" s="150"/>
      <c r="G41" s="148"/>
      <c r="H41" s="150"/>
      <c r="I41" s="148"/>
      <c r="J41" s="150"/>
      <c r="K41" s="148"/>
      <c r="L41" s="150"/>
      <c r="M41" s="148"/>
      <c r="N41" s="150"/>
      <c r="O41" s="148"/>
      <c r="P41" s="150"/>
      <c r="Q41" s="148"/>
      <c r="R41" s="150"/>
      <c r="S41" s="148"/>
      <c r="T41" s="150"/>
      <c r="U41" s="148"/>
      <c r="W41" s="2"/>
      <c r="X41" s="2"/>
      <c r="Y41" s="2"/>
      <c r="Z41" s="2"/>
      <c r="AA41" s="2"/>
      <c r="AB41" s="2"/>
      <c r="AC41" s="2"/>
      <c r="AD41" s="2"/>
      <c r="AE41" s="2"/>
      <c r="AF41" s="2"/>
    </row>
    <row r="42" spans="1:32" ht="16.350000000000001" customHeight="1">
      <c r="A42" s="146" t="s">
        <v>381</v>
      </c>
      <c r="B42" s="133" t="s">
        <v>22</v>
      </c>
      <c r="C42" s="148">
        <v>0</v>
      </c>
      <c r="D42" s="150"/>
      <c r="E42" s="148">
        <v>0</v>
      </c>
      <c r="F42" s="150"/>
      <c r="G42" s="148">
        <v>39138</v>
      </c>
      <c r="H42" s="150"/>
      <c r="I42" s="148">
        <v>372430</v>
      </c>
      <c r="J42" s="150"/>
      <c r="K42" s="148">
        <v>-1238</v>
      </c>
      <c r="L42" s="150"/>
      <c r="M42" s="148">
        <v>0</v>
      </c>
      <c r="N42" s="151"/>
      <c r="O42" s="148">
        <v>1265926</v>
      </c>
      <c r="P42" s="150"/>
      <c r="Q42" s="147">
        <v>-34631</v>
      </c>
      <c r="R42" s="150"/>
      <c r="S42" s="148">
        <f>ROUND(SUM(C42:Q42),1)</f>
        <v>1641625</v>
      </c>
      <c r="T42" s="150"/>
      <c r="U42" s="148">
        <v>1896140</v>
      </c>
      <c r="W42" s="2"/>
      <c r="X42" s="2"/>
      <c r="Y42" s="2"/>
      <c r="Z42" s="2"/>
      <c r="AA42" s="2"/>
      <c r="AB42" s="2"/>
      <c r="AC42" s="2"/>
      <c r="AD42" s="2"/>
      <c r="AE42" s="2"/>
      <c r="AF42" s="2"/>
    </row>
    <row r="43" spans="1:32" ht="15.75" customHeight="1">
      <c r="A43" s="146" t="s">
        <v>773</v>
      </c>
      <c r="B43" s="133" t="s">
        <v>22</v>
      </c>
      <c r="C43" s="148">
        <v>-1214650</v>
      </c>
      <c r="D43" s="150"/>
      <c r="E43" s="148">
        <v>0</v>
      </c>
      <c r="F43" s="150"/>
      <c r="G43" s="148">
        <v>-120842</v>
      </c>
      <c r="H43" s="150"/>
      <c r="I43" s="148">
        <v>-35662031</v>
      </c>
      <c r="J43" s="150"/>
      <c r="K43" s="148">
        <v>0</v>
      </c>
      <c r="L43" s="150"/>
      <c r="M43" s="148">
        <v>-2198247</v>
      </c>
      <c r="N43" s="149"/>
      <c r="O43" s="148">
        <v>-1552556</v>
      </c>
      <c r="P43" s="150"/>
      <c r="Q43" s="147">
        <f>-Q42</f>
        <v>34631</v>
      </c>
      <c r="R43" s="150"/>
      <c r="S43" s="148">
        <f>ROUND(SUM(C43:Q43),1)</f>
        <v>-40713695</v>
      </c>
      <c r="T43" s="150"/>
      <c r="U43" s="148">
        <v>-47275201</v>
      </c>
      <c r="W43" s="2"/>
      <c r="X43" s="2"/>
      <c r="Y43" s="2"/>
      <c r="Z43" s="2"/>
      <c r="AA43" s="2"/>
      <c r="AB43" s="2"/>
      <c r="AC43" s="2"/>
      <c r="AD43" s="2"/>
      <c r="AE43" s="2"/>
      <c r="AF43" s="2"/>
    </row>
    <row r="44" spans="1:32" ht="24.75" customHeight="1">
      <c r="A44" s="137" t="s">
        <v>382</v>
      </c>
      <c r="B44" s="140" t="s">
        <v>22</v>
      </c>
      <c r="C44" s="152">
        <f>ROUND(SUM(C42:C43),1)</f>
        <v>-1214650</v>
      </c>
      <c r="D44" s="153"/>
      <c r="E44" s="152">
        <f>ROUND(SUM(E42:E43),1)</f>
        <v>0</v>
      </c>
      <c r="F44" s="153"/>
      <c r="G44" s="152">
        <f>ROUND(SUM(G42:G43),1)</f>
        <v>-81704</v>
      </c>
      <c r="H44" s="153"/>
      <c r="I44" s="152">
        <f>ROUND(SUM(I42:I43),1)</f>
        <v>-35289601</v>
      </c>
      <c r="J44" s="153"/>
      <c r="K44" s="152">
        <f>ROUND(SUM(K42:K43),1)</f>
        <v>-1238</v>
      </c>
      <c r="L44" s="153"/>
      <c r="M44" s="152">
        <f>ROUND(SUM(M42:M43),1)</f>
        <v>-2198247</v>
      </c>
      <c r="N44" s="153"/>
      <c r="O44" s="152">
        <f>ROUND(SUM(O42:O43),1)</f>
        <v>-286630</v>
      </c>
      <c r="P44" s="153"/>
      <c r="Q44" s="152">
        <f>ROUND(SUM(Q42:Q43),1)</f>
        <v>0</v>
      </c>
      <c r="R44" s="153"/>
      <c r="S44" s="152">
        <f>ROUND(SUM(S42:S43),1)</f>
        <v>-39072070</v>
      </c>
      <c r="T44" s="153"/>
      <c r="U44" s="152">
        <f>ROUND(SUM(U42:U43),1)</f>
        <v>-45379061</v>
      </c>
      <c r="V44" s="140"/>
      <c r="W44" s="5"/>
      <c r="X44" s="2"/>
      <c r="Y44" s="2"/>
      <c r="Z44" s="2"/>
      <c r="AA44" s="2"/>
      <c r="AB44" s="2"/>
      <c r="AC44" s="2"/>
      <c r="AD44" s="2"/>
      <c r="AE44" s="2"/>
      <c r="AF44" s="2"/>
    </row>
    <row r="45" spans="1:32" ht="14.1" customHeight="1">
      <c r="A45" s="134"/>
      <c r="C45" s="154"/>
      <c r="D45" s="150"/>
      <c r="E45" s="154"/>
      <c r="F45" s="150"/>
      <c r="G45" s="154"/>
      <c r="H45" s="150"/>
      <c r="I45" s="154"/>
      <c r="J45" s="150"/>
      <c r="K45" s="154"/>
      <c r="L45" s="150"/>
      <c r="M45" s="154"/>
      <c r="N45" s="150"/>
      <c r="O45" s="154"/>
      <c r="P45" s="150"/>
      <c r="Q45" s="154"/>
      <c r="R45" s="150"/>
      <c r="S45" s="154"/>
      <c r="T45" s="150"/>
      <c r="U45" s="154"/>
      <c r="W45" s="2"/>
      <c r="X45" s="2"/>
      <c r="Y45" s="2"/>
      <c r="Z45" s="2"/>
      <c r="AA45" s="2"/>
      <c r="AB45" s="2"/>
      <c r="AC45" s="2"/>
      <c r="AD45" s="2"/>
      <c r="AE45" s="2"/>
      <c r="AF45" s="2"/>
    </row>
    <row r="46" spans="1:32" ht="13.35" customHeight="1">
      <c r="A46" s="158"/>
      <c r="C46" s="148"/>
      <c r="D46" s="150"/>
      <c r="E46" s="148"/>
      <c r="F46" s="150"/>
      <c r="G46" s="148"/>
      <c r="H46" s="150"/>
      <c r="I46" s="148"/>
      <c r="J46" s="150"/>
      <c r="K46" s="148"/>
      <c r="L46" s="150"/>
      <c r="M46" s="148"/>
      <c r="N46" s="150"/>
      <c r="O46" s="148"/>
      <c r="P46" s="150"/>
      <c r="Q46" s="148"/>
      <c r="R46" s="150"/>
      <c r="S46" s="148"/>
      <c r="T46" s="150"/>
      <c r="U46" s="148"/>
      <c r="W46" s="2"/>
      <c r="X46" s="2"/>
      <c r="Y46" s="2"/>
      <c r="Z46" s="2"/>
      <c r="AA46" s="2"/>
      <c r="AB46" s="2"/>
      <c r="AC46" s="2"/>
      <c r="AD46" s="2"/>
      <c r="AE46" s="2"/>
      <c r="AF46" s="2"/>
    </row>
    <row r="47" spans="1:32" ht="16.350000000000001" customHeight="1">
      <c r="A47" s="40" t="s">
        <v>558</v>
      </c>
      <c r="C47" s="148"/>
      <c r="D47" s="150"/>
      <c r="E47" s="148"/>
      <c r="F47" s="150"/>
      <c r="G47" s="148"/>
      <c r="H47" s="150"/>
      <c r="I47" s="148"/>
      <c r="J47" s="150"/>
      <c r="K47" s="148"/>
      <c r="L47" s="150"/>
      <c r="M47" s="148"/>
      <c r="N47" s="150"/>
      <c r="O47" s="148"/>
      <c r="P47" s="150"/>
      <c r="Q47" s="148"/>
      <c r="R47" s="150"/>
      <c r="S47" s="148"/>
      <c r="T47" s="150"/>
      <c r="U47" s="148"/>
      <c r="W47" s="2"/>
      <c r="X47" s="2"/>
      <c r="Y47" s="2"/>
      <c r="Z47" s="2"/>
      <c r="AA47" s="2"/>
      <c r="AB47" s="2"/>
      <c r="AC47" s="2"/>
      <c r="AD47" s="2"/>
      <c r="AE47" s="2"/>
      <c r="AF47" s="2"/>
    </row>
    <row r="48" spans="1:32" ht="16.350000000000001" customHeight="1">
      <c r="A48" s="40" t="s">
        <v>317</v>
      </c>
      <c r="C48" s="148"/>
      <c r="D48" s="150"/>
      <c r="E48" s="148"/>
      <c r="F48" s="150"/>
      <c r="G48" s="148"/>
      <c r="H48" s="150"/>
      <c r="I48" s="148"/>
      <c r="J48" s="150"/>
      <c r="K48" s="148"/>
      <c r="L48" s="150"/>
      <c r="M48" s="148"/>
      <c r="N48" s="150"/>
      <c r="O48" s="148"/>
      <c r="P48" s="150"/>
      <c r="Q48" s="148"/>
      <c r="R48" s="150"/>
      <c r="S48" s="148"/>
      <c r="T48" s="150"/>
      <c r="U48" s="148"/>
      <c r="W48" s="2"/>
      <c r="X48" s="2"/>
      <c r="Y48" s="2"/>
      <c r="Z48" s="2"/>
      <c r="AA48" s="2"/>
      <c r="AB48" s="2"/>
      <c r="AC48" s="2"/>
      <c r="AD48" s="2"/>
      <c r="AE48" s="2"/>
      <c r="AF48" s="2"/>
    </row>
    <row r="49" spans="1:42" ht="16.350000000000001" customHeight="1">
      <c r="A49" s="137" t="s">
        <v>383</v>
      </c>
      <c r="B49" s="133" t="s">
        <v>22</v>
      </c>
      <c r="C49" s="156">
        <f>ROUND(SUM(C38+C44),1)</f>
        <v>0</v>
      </c>
      <c r="D49" s="153"/>
      <c r="E49" s="156">
        <f>ROUND(SUM(E38+E44),1)</f>
        <v>0</v>
      </c>
      <c r="F49" s="153"/>
      <c r="G49" s="156">
        <f>ROUND(SUM(G38+G44),1)</f>
        <v>2559</v>
      </c>
      <c r="H49" s="153"/>
      <c r="I49" s="156">
        <f>ROUND(SUM(I38+I44),1)</f>
        <v>0</v>
      </c>
      <c r="J49" s="153"/>
      <c r="K49" s="156">
        <f>ROUND(SUM(K38+K44),1)</f>
        <v>0</v>
      </c>
      <c r="L49" s="153"/>
      <c r="M49" s="156">
        <f>ROUND(SUM(M38+M44),1)</f>
        <v>0</v>
      </c>
      <c r="N49" s="153"/>
      <c r="O49" s="156">
        <f>ROUND(SUM(O38+O44),1)</f>
        <v>54952</v>
      </c>
      <c r="P49" s="153"/>
      <c r="Q49" s="156">
        <f>ROUND(SUM(Q38+Q44),1)</f>
        <v>0</v>
      </c>
      <c r="R49" s="153"/>
      <c r="S49" s="156">
        <f>ROUND(SUM(S38+S44),1)</f>
        <v>57511</v>
      </c>
      <c r="T49" s="153"/>
      <c r="U49" s="156">
        <f>ROUND(SUM(U38+U44),1)</f>
        <v>36939</v>
      </c>
      <c r="W49" s="2"/>
      <c r="X49" s="2"/>
      <c r="Y49" s="2"/>
      <c r="Z49" s="2"/>
      <c r="AA49" s="2"/>
      <c r="AB49" s="2"/>
      <c r="AC49" s="2"/>
      <c r="AD49" s="2"/>
      <c r="AE49" s="2"/>
      <c r="AF49" s="2"/>
    </row>
    <row r="50" spans="1:42" ht="14.1" customHeight="1">
      <c r="A50" s="134"/>
      <c r="C50" s="155"/>
      <c r="D50" s="153"/>
      <c r="E50" s="155"/>
      <c r="F50" s="153"/>
      <c r="G50" s="155"/>
      <c r="H50" s="153"/>
      <c r="I50" s="155"/>
      <c r="J50" s="153"/>
      <c r="K50" s="155"/>
      <c r="L50" s="150"/>
      <c r="M50" s="155"/>
      <c r="N50" s="150"/>
      <c r="O50" s="155"/>
      <c r="P50" s="150"/>
      <c r="Q50" s="155"/>
      <c r="R50" s="150"/>
      <c r="S50" s="148"/>
      <c r="T50" s="150"/>
      <c r="U50" s="155"/>
      <c r="W50" s="2"/>
      <c r="X50" s="2"/>
      <c r="Y50" s="2"/>
      <c r="Z50" s="2"/>
      <c r="AA50" s="2"/>
      <c r="AB50" s="2"/>
      <c r="AC50" s="2"/>
      <c r="AD50" s="2"/>
      <c r="AE50" s="2"/>
      <c r="AF50" s="2"/>
    </row>
    <row r="51" spans="1:42" ht="20.100000000000001" customHeight="1">
      <c r="A51" s="159" t="s">
        <v>1042</v>
      </c>
      <c r="B51" s="133" t="s">
        <v>22</v>
      </c>
      <c r="C51" s="155">
        <v>0</v>
      </c>
      <c r="D51" s="153"/>
      <c r="E51" s="155">
        <v>0</v>
      </c>
      <c r="F51" s="153"/>
      <c r="G51" s="155">
        <v>36723</v>
      </c>
      <c r="H51" s="153"/>
      <c r="I51" s="155">
        <v>0</v>
      </c>
      <c r="J51" s="153"/>
      <c r="K51" s="155">
        <v>0</v>
      </c>
      <c r="L51" s="153"/>
      <c r="M51" s="155">
        <v>0</v>
      </c>
      <c r="N51" s="157"/>
      <c r="O51" s="155">
        <v>65223</v>
      </c>
      <c r="P51" s="153"/>
      <c r="Q51" s="156">
        <v>0</v>
      </c>
      <c r="R51" s="153"/>
      <c r="S51" s="155">
        <f>SUM(C51:Q51)</f>
        <v>101946</v>
      </c>
      <c r="T51" s="140"/>
      <c r="U51" s="155">
        <v>65007</v>
      </c>
      <c r="V51" s="161"/>
      <c r="W51" s="2"/>
      <c r="X51" s="2"/>
      <c r="Y51" s="2"/>
      <c r="Z51" s="2"/>
      <c r="AA51" s="2"/>
      <c r="AB51" s="2"/>
      <c r="AC51" s="2"/>
      <c r="AD51" s="2"/>
      <c r="AE51" s="2"/>
      <c r="AF51" s="2"/>
    </row>
    <row r="52" spans="1:42" ht="25.35" customHeight="1" thickBot="1">
      <c r="A52" s="159" t="s">
        <v>980</v>
      </c>
      <c r="B52" s="133" t="s">
        <v>22</v>
      </c>
      <c r="C52" s="240">
        <f>ROUND(SUM(C49+C51),1)</f>
        <v>0</v>
      </c>
      <c r="D52" s="29"/>
      <c r="E52" s="240">
        <f>ROUND(SUM(E49+E51),1)</f>
        <v>0</v>
      </c>
      <c r="F52" s="29"/>
      <c r="G52" s="240">
        <f>ROUND(SUM(G49+G51),1)</f>
        <v>39282</v>
      </c>
      <c r="H52" s="29"/>
      <c r="I52" s="240">
        <f>ROUND(SUM(I49+I51),1)</f>
        <v>0</v>
      </c>
      <c r="J52" s="29"/>
      <c r="K52" s="240">
        <f>ROUND(SUM(K49+K51),1)</f>
        <v>0</v>
      </c>
      <c r="L52" s="29"/>
      <c r="M52" s="240">
        <f>ROUND(SUM(M49+M51),1)</f>
        <v>0</v>
      </c>
      <c r="N52" s="29"/>
      <c r="O52" s="240">
        <f>ROUND(SUM(O49+O51),0)</f>
        <v>120175</v>
      </c>
      <c r="P52" s="29"/>
      <c r="Q52" s="240">
        <f>ROUND(SUM(Q49+Q51),1)</f>
        <v>0</v>
      </c>
      <c r="R52" s="29"/>
      <c r="S52" s="240">
        <f>ROUND(SUM(S49+S51),1)</f>
        <v>159457</v>
      </c>
      <c r="T52" s="29"/>
      <c r="U52" s="240">
        <f>ROUND(SUM(U49+U51),1)</f>
        <v>101946</v>
      </c>
      <c r="W52" s="2"/>
      <c r="X52" s="2"/>
      <c r="Y52" s="2"/>
      <c r="Z52" s="2"/>
      <c r="AA52" s="2"/>
      <c r="AB52" s="2"/>
      <c r="AC52" s="2"/>
      <c r="AD52" s="2"/>
      <c r="AE52" s="2"/>
      <c r="AF52" s="2"/>
    </row>
    <row r="53" spans="1:42" ht="25.35" customHeight="1" thickTop="1">
      <c r="A53" s="159"/>
      <c r="B53" s="29"/>
      <c r="C53" s="141"/>
      <c r="D53" s="29"/>
      <c r="E53" s="153"/>
      <c r="F53" s="29"/>
      <c r="G53" s="153" t="s">
        <v>22</v>
      </c>
      <c r="H53" s="29"/>
      <c r="I53" s="141"/>
      <c r="J53" s="29"/>
      <c r="K53" s="141"/>
      <c r="L53" s="29"/>
      <c r="M53" s="157"/>
      <c r="N53" s="29"/>
      <c r="O53" s="153" t="s">
        <v>22</v>
      </c>
      <c r="P53" s="29"/>
      <c r="Q53" s="141"/>
      <c r="R53" s="29"/>
      <c r="S53" s="153" t="s">
        <v>22</v>
      </c>
      <c r="T53" s="29"/>
      <c r="U53" s="153"/>
      <c r="W53" s="2"/>
      <c r="X53" s="2"/>
      <c r="Y53" s="2"/>
      <c r="Z53" s="2"/>
      <c r="AA53" s="2"/>
      <c r="AB53" s="2"/>
      <c r="AC53" s="2"/>
      <c r="AD53" s="2"/>
      <c r="AE53" s="2"/>
      <c r="AF53" s="2"/>
    </row>
    <row r="54" spans="1:42" ht="15" customHeight="1">
      <c r="A54" s="533" t="s">
        <v>1059</v>
      </c>
      <c r="C54" s="150"/>
      <c r="D54" s="150"/>
      <c r="E54" s="150"/>
      <c r="F54" s="150"/>
      <c r="G54" s="150"/>
      <c r="H54" s="150"/>
      <c r="I54" s="150" t="s">
        <v>22</v>
      </c>
      <c r="J54" s="150"/>
      <c r="K54" s="150"/>
      <c r="L54" s="150"/>
      <c r="N54" s="151"/>
      <c r="O54" s="43" t="s">
        <v>22</v>
      </c>
      <c r="P54" s="150"/>
      <c r="Q54" s="150"/>
      <c r="R54" s="150"/>
      <c r="S54" s="150" t="s">
        <v>22</v>
      </c>
      <c r="T54" s="150"/>
      <c r="U54" s="150"/>
      <c r="W54" s="2"/>
      <c r="X54" s="2"/>
      <c r="Y54" s="2"/>
      <c r="Z54" s="2"/>
      <c r="AA54" s="2"/>
      <c r="AB54" s="2"/>
      <c r="AC54" s="2"/>
      <c r="AD54" s="2"/>
      <c r="AE54" s="2"/>
      <c r="AF54" s="2"/>
    </row>
    <row r="55" spans="1:42" ht="16.5" customHeight="1">
      <c r="A55" s="162"/>
      <c r="B55" s="45"/>
      <c r="C55" s="45"/>
      <c r="D55" s="45"/>
      <c r="E55" s="45"/>
      <c r="F55" s="2"/>
      <c r="G55" s="2"/>
      <c r="H55" s="45"/>
      <c r="I55" s="45" t="s">
        <v>22</v>
      </c>
      <c r="J55" s="45"/>
      <c r="K55" s="2"/>
      <c r="L55" s="163"/>
      <c r="M55" s="2"/>
      <c r="N55" s="2"/>
      <c r="O55" s="163"/>
      <c r="P55" s="2"/>
      <c r="Q55" s="2"/>
      <c r="R55" s="2"/>
      <c r="S55" s="2"/>
      <c r="T55" s="2"/>
      <c r="U55" s="2"/>
      <c r="V55" s="2"/>
      <c r="W55" s="2"/>
      <c r="X55" s="2"/>
      <c r="Y55" s="55"/>
      <c r="Z55" s="45"/>
      <c r="AA55" s="45"/>
      <c r="AB55" s="45"/>
      <c r="AC55" s="45"/>
      <c r="AD55" s="45"/>
      <c r="AE55" s="45"/>
      <c r="AF55" s="45"/>
      <c r="AG55" s="45"/>
      <c r="AH55" s="45"/>
      <c r="AI55" s="45"/>
      <c r="AJ55" s="45"/>
      <c r="AK55" s="45"/>
      <c r="AL55" s="45"/>
      <c r="AM55" s="45"/>
      <c r="AN55" s="45"/>
      <c r="AO55" s="45"/>
      <c r="AP55" s="45"/>
    </row>
    <row r="56" spans="1:42" ht="16.5" customHeight="1">
      <c r="A56" s="162"/>
      <c r="B56" s="45"/>
      <c r="C56" s="45"/>
      <c r="D56" s="45"/>
      <c r="E56" s="45"/>
      <c r="F56" s="2"/>
      <c r="G56" s="2"/>
      <c r="H56" s="45"/>
      <c r="I56" s="43" t="s">
        <v>22</v>
      </c>
      <c r="J56" s="45"/>
      <c r="K56" s="2"/>
      <c r="L56" s="163"/>
      <c r="M56" s="2"/>
      <c r="N56" s="2"/>
      <c r="O56" s="163"/>
      <c r="P56" s="2"/>
      <c r="Q56" s="2"/>
      <c r="R56" s="2"/>
      <c r="S56" s="2"/>
      <c r="T56" s="2"/>
      <c r="U56" s="2"/>
      <c r="V56" s="2"/>
      <c r="W56" s="2"/>
      <c r="X56" s="2"/>
      <c r="Y56" s="55"/>
      <c r="Z56" s="45"/>
      <c r="AA56" s="45"/>
      <c r="AB56" s="45"/>
      <c r="AC56" s="45"/>
      <c r="AD56" s="45"/>
      <c r="AE56" s="45"/>
      <c r="AF56" s="45"/>
      <c r="AG56" s="45"/>
      <c r="AH56" s="45"/>
      <c r="AI56" s="45"/>
      <c r="AJ56" s="45"/>
      <c r="AK56" s="45"/>
      <c r="AL56" s="45"/>
      <c r="AM56" s="45"/>
      <c r="AN56" s="45"/>
      <c r="AO56" s="45"/>
      <c r="AP56" s="45"/>
    </row>
    <row r="57" spans="1:42" ht="14.1" customHeight="1">
      <c r="B57" s="2"/>
      <c r="C57" s="2"/>
      <c r="D57" s="2"/>
      <c r="E57" s="2"/>
      <c r="F57" s="2"/>
      <c r="G57" s="2"/>
      <c r="H57" s="2"/>
      <c r="I57" s="2"/>
      <c r="J57" s="2"/>
      <c r="K57" s="2"/>
      <c r="W57" s="2"/>
      <c r="X57" s="2"/>
      <c r="Y57" s="2"/>
      <c r="Z57" s="2"/>
      <c r="AA57" s="2"/>
      <c r="AB57" s="2"/>
      <c r="AC57" s="2"/>
      <c r="AD57" s="2"/>
      <c r="AE57" s="2"/>
      <c r="AF57" s="2"/>
    </row>
    <row r="58" spans="1:42" ht="14.1" customHeight="1">
      <c r="B58" s="2"/>
      <c r="C58" s="2"/>
      <c r="D58" s="2"/>
      <c r="E58" s="2"/>
      <c r="F58" s="2"/>
      <c r="G58" s="2"/>
      <c r="H58" s="2"/>
      <c r="I58" s="2"/>
      <c r="J58" s="2"/>
      <c r="K58" s="2"/>
      <c r="W58" s="2"/>
      <c r="X58" s="2"/>
      <c r="Y58" s="2"/>
      <c r="Z58" s="2"/>
      <c r="AA58" s="2"/>
      <c r="AB58" s="2"/>
      <c r="AC58" s="2"/>
      <c r="AD58" s="2"/>
      <c r="AE58" s="2"/>
      <c r="AF58" s="2"/>
    </row>
    <row r="59" spans="1:42" ht="14.1" customHeight="1">
      <c r="B59" s="2"/>
      <c r="C59" s="2"/>
      <c r="D59" s="2"/>
      <c r="E59" s="2"/>
      <c r="F59" s="2"/>
      <c r="G59" s="2"/>
      <c r="H59" s="2"/>
      <c r="I59" s="2"/>
      <c r="J59" s="2"/>
      <c r="K59" s="2"/>
      <c r="W59" s="2"/>
      <c r="X59" s="2"/>
      <c r="Y59" s="2"/>
      <c r="Z59" s="2"/>
      <c r="AA59" s="2"/>
      <c r="AB59" s="2"/>
      <c r="AC59" s="2"/>
      <c r="AD59" s="2"/>
      <c r="AE59" s="2"/>
      <c r="AF59" s="2"/>
    </row>
    <row r="60" spans="1:42" ht="14.1"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42" ht="14.1"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42" ht="14.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42" ht="14.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42" ht="14.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4.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4.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4.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4.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4.1"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4.1"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4.1"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4.1"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4.1"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4.1"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4.1"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14.1"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14.1"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14.1"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4.1"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14.1"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14.1"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14.1"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14.1"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14.1"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14.1"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14.1"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14.1"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14.1"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14.1"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14.1"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14.1"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sheetData>
  <hyperlinks>
    <hyperlink ref="A54" location="'Footnotes 1 - 11'!A1" display="(*) See Accompanying Footnotes" xr:uid="{00000000-0004-0000-1900-000000000000}"/>
  </hyperlinks>
  <pageMargins left="0.7" right="0.46" top="0.9" bottom="0.25" header="0.5" footer="0.25"/>
  <pageSetup scale="54" firstPageNumber="47" fitToWidth="2" orientation="landscape" useFirstPageNumber="1" r:id="rId1"/>
  <headerFooter scaleWithDoc="0">
    <oddFooter>&amp;R&amp;8&amp;P</oddFooter>
  </headerFooter>
  <colBreaks count="1" manualBreakCount="1">
    <brk id="11" min="2" max="54" man="1"/>
  </colBreaks>
  <customProperties>
    <customPr name="SheetOptions"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H68"/>
  <sheetViews>
    <sheetView showGridLines="0" zoomScale="70" zoomScaleNormal="85" workbookViewId="0"/>
  </sheetViews>
  <sheetFormatPr defaultRowHeight="15.75"/>
  <cols>
    <col min="1" max="1" width="64.109375" style="176" customWidth="1"/>
    <col min="2" max="2" width="2.88671875" style="176" customWidth="1"/>
    <col min="3" max="3" width="20.88671875" style="176" customWidth="1"/>
    <col min="4" max="4" width="2.5546875" style="176" customWidth="1"/>
    <col min="5" max="5" width="20.88671875" style="176" customWidth="1"/>
    <col min="6" max="6" width="2.5546875" style="176" customWidth="1"/>
    <col min="7" max="7" width="20.88671875" style="176" customWidth="1"/>
    <col min="8" max="8" width="2.5546875" style="176" customWidth="1"/>
    <col min="9" max="9" width="20.88671875" style="176" customWidth="1"/>
    <col min="10" max="10" width="2.5546875" style="176" customWidth="1"/>
    <col min="11" max="11" width="20.88671875" style="176" customWidth="1"/>
    <col min="12" max="12" width="2.5546875" style="176" customWidth="1"/>
    <col min="13" max="13" width="20.88671875" style="176" customWidth="1"/>
    <col min="14" max="14" width="2.5546875" style="176" customWidth="1"/>
    <col min="15" max="15" width="20.88671875" style="176" customWidth="1"/>
    <col min="16" max="16" width="2.5546875" style="176" customWidth="1"/>
    <col min="17" max="17" width="20.88671875" style="176" customWidth="1"/>
    <col min="18" max="18" width="2.5546875" style="176" customWidth="1"/>
    <col min="19" max="19" width="20.88671875" style="176" customWidth="1"/>
    <col min="20" max="20" width="2.5546875" style="176" customWidth="1"/>
    <col min="21" max="21" width="20.88671875" style="176" customWidth="1"/>
    <col min="22" max="22" width="2.5546875" style="176" customWidth="1"/>
    <col min="23" max="23" width="20.88671875" style="176" customWidth="1"/>
    <col min="24" max="24" width="2.5546875" style="176" customWidth="1"/>
    <col min="25" max="25" width="20.88671875" style="176" customWidth="1"/>
    <col min="26" max="26" width="2.5546875" style="176" customWidth="1"/>
    <col min="27" max="27" width="20.88671875" style="176" customWidth="1"/>
    <col min="28" max="28" width="2.5546875" style="176" customWidth="1"/>
    <col min="29" max="29" width="20.88671875" style="176" customWidth="1"/>
    <col min="30" max="30" width="2.5546875" style="176" customWidth="1"/>
    <col min="31" max="31" width="21.88671875" style="176" customWidth="1"/>
    <col min="32" max="32" width="2.5546875" style="176" customWidth="1"/>
    <col min="33" max="33" width="21.88671875" style="176" customWidth="1"/>
    <col min="34" max="34" width="2.5546875" style="176" customWidth="1"/>
    <col min="35" max="35" width="21.88671875" style="176" customWidth="1"/>
    <col min="36" max="36" width="2.5546875" style="176" customWidth="1"/>
    <col min="37" max="37" width="21.88671875" style="176" customWidth="1"/>
    <col min="38" max="38" width="2.5546875" style="176" customWidth="1"/>
    <col min="39" max="39" width="21.88671875" style="176" customWidth="1"/>
    <col min="40" max="40" width="2.5546875" style="176" customWidth="1"/>
    <col min="41" max="41" width="20.88671875" style="176" customWidth="1"/>
    <col min="42" max="42" width="2.5546875" style="176" customWidth="1"/>
    <col min="43" max="43" width="20.88671875" style="176" customWidth="1"/>
    <col min="44" max="44" width="2.5546875" style="176" customWidth="1"/>
    <col min="45" max="45" width="20.88671875" style="176" customWidth="1"/>
    <col min="46" max="46" width="2.5546875" style="176" customWidth="1"/>
    <col min="47" max="47" width="20.88671875" style="176" customWidth="1"/>
    <col min="48" max="48" width="2.5546875" style="176" customWidth="1"/>
    <col min="49" max="49" width="20.88671875" style="176" customWidth="1"/>
    <col min="50" max="50" width="2.5546875" style="176" customWidth="1"/>
    <col min="51" max="51" width="20.88671875" style="176" customWidth="1"/>
    <col min="52" max="52" width="2.5546875" style="176" customWidth="1"/>
    <col min="53" max="53" width="20.88671875" style="176" customWidth="1"/>
    <col min="54" max="54" width="2.5546875" style="176" customWidth="1"/>
    <col min="55" max="55" width="20.88671875" style="728" customWidth="1"/>
    <col min="56" max="56" width="2.5546875" style="176" customWidth="1"/>
    <col min="57" max="57" width="20.88671875" style="176" customWidth="1"/>
    <col min="58" max="58" width="2.5546875" style="176" customWidth="1"/>
    <col min="59" max="59" width="20.88671875" style="176" customWidth="1"/>
    <col min="60" max="60" width="2.5546875" style="176" customWidth="1"/>
    <col min="61" max="61" width="20.88671875" style="176" customWidth="1"/>
    <col min="62" max="62" width="2.5546875" style="176" customWidth="1"/>
    <col min="63" max="63" width="20.88671875" style="176" customWidth="1"/>
    <col min="64" max="64" width="2.5546875" style="176" customWidth="1"/>
    <col min="65" max="65" width="20.88671875" style="176" customWidth="1"/>
    <col min="66" max="66" width="2.5546875" style="176" customWidth="1"/>
    <col min="67" max="67" width="20.88671875" style="176" customWidth="1"/>
    <col min="68" max="68" width="2.5546875" style="176" customWidth="1"/>
    <col min="69" max="69" width="20.88671875" style="176" customWidth="1"/>
    <col min="70" max="70" width="2.5546875" style="176" customWidth="1"/>
    <col min="71" max="71" width="20.88671875" style="176" customWidth="1"/>
    <col min="72" max="72" width="2.5546875" style="176" customWidth="1"/>
    <col min="73" max="73" width="20.88671875" style="176" customWidth="1"/>
    <col min="74" max="74" width="2.5546875" style="176" customWidth="1"/>
    <col min="75" max="75" width="20.88671875" style="176" customWidth="1"/>
    <col min="76" max="76" width="2.5546875" style="176" customWidth="1"/>
    <col min="77" max="77" width="20.88671875" style="176" customWidth="1"/>
    <col min="78" max="78" width="2.5546875" style="176" customWidth="1"/>
    <col min="79" max="79" width="18.88671875" style="176" customWidth="1"/>
    <col min="80" max="248" width="8.88671875" style="176"/>
    <col min="249" max="249" width="55.109375" style="176" customWidth="1"/>
    <col min="250" max="250" width="2.88671875" style="176" customWidth="1"/>
    <col min="251" max="251" width="19.44140625" style="176" customWidth="1"/>
    <col min="252" max="252" width="2.88671875" style="176" customWidth="1"/>
    <col min="253" max="253" width="20.88671875" style="176" customWidth="1"/>
    <col min="254" max="254" width="2.88671875" style="176" customWidth="1"/>
    <col min="255" max="255" width="21" style="176" customWidth="1"/>
    <col min="256" max="256" width="2.88671875" style="176" customWidth="1"/>
    <col min="257" max="257" width="18.88671875" style="176" customWidth="1"/>
    <col min="258" max="258" width="2.88671875" style="176" customWidth="1"/>
    <col min="259" max="259" width="16.88671875" style="176" customWidth="1"/>
    <col min="260" max="260" width="2.88671875" style="176" customWidth="1"/>
    <col min="261" max="261" width="16.44140625" style="176" customWidth="1"/>
    <col min="262" max="262" width="2.88671875" style="176" customWidth="1"/>
    <col min="263" max="263" width="19.88671875" style="176" customWidth="1"/>
    <col min="264" max="264" width="2.88671875" style="176" customWidth="1"/>
    <col min="265" max="265" width="19.44140625" style="176" customWidth="1"/>
    <col min="266" max="266" width="2.88671875" style="176" customWidth="1"/>
    <col min="267" max="267" width="17.109375" style="176" customWidth="1"/>
    <col min="268" max="268" width="2.88671875" style="176" customWidth="1"/>
    <col min="269" max="269" width="19.109375" style="176" customWidth="1"/>
    <col min="270" max="270" width="2.88671875" style="176" customWidth="1"/>
    <col min="271" max="271" width="18.109375" style="176" customWidth="1"/>
    <col min="272" max="272" width="2.88671875" style="176" customWidth="1"/>
    <col min="273" max="273" width="17.5546875" style="176" customWidth="1"/>
    <col min="274" max="274" width="2.88671875" style="176" customWidth="1"/>
    <col min="275" max="275" width="20.88671875" style="176" customWidth="1"/>
    <col min="276" max="276" width="2.88671875" style="176" customWidth="1"/>
    <col min="277" max="277" width="17.88671875" style="176" customWidth="1"/>
    <col min="278" max="278" width="2.88671875" style="176" customWidth="1"/>
    <col min="279" max="279" width="19.5546875" style="176" customWidth="1"/>
    <col min="280" max="280" width="2.88671875" style="176" customWidth="1"/>
    <col min="281" max="281" width="16" style="176" customWidth="1"/>
    <col min="282" max="282" width="2.88671875" style="176" customWidth="1"/>
    <col min="283" max="283" width="18.88671875" style="176" customWidth="1"/>
    <col min="284" max="284" width="2.88671875" style="176" customWidth="1"/>
    <col min="285" max="285" width="18.109375" style="176" customWidth="1"/>
    <col min="286" max="287" width="8.88671875" style="176" customWidth="1"/>
    <col min="288" max="288" width="2.88671875" style="176" customWidth="1"/>
    <col min="289" max="289" width="18.88671875" style="176" customWidth="1"/>
    <col min="290" max="290" width="2.88671875" style="176" customWidth="1"/>
    <col min="291" max="291" width="19" style="176" customWidth="1"/>
    <col min="292" max="292" width="2.88671875" style="176" customWidth="1"/>
    <col min="293" max="293" width="18.109375" style="176" customWidth="1"/>
    <col min="294" max="294" width="2.88671875" style="176" customWidth="1"/>
    <col min="295" max="295" width="18.5546875" style="176" customWidth="1"/>
    <col min="296" max="296" width="2.88671875" style="176" customWidth="1"/>
    <col min="297" max="297" width="18.88671875" style="176" customWidth="1"/>
    <col min="298" max="298" width="2.88671875" style="176" customWidth="1"/>
    <col min="299" max="299" width="22.5546875" style="176" customWidth="1"/>
    <col min="300" max="300" width="2.88671875" style="176" customWidth="1"/>
    <col min="301" max="301" width="19.109375" style="176" customWidth="1"/>
    <col min="302" max="302" width="2.88671875" style="176" customWidth="1"/>
    <col min="303" max="303" width="22.88671875" style="176" customWidth="1"/>
    <col min="304" max="304" width="2.88671875" style="176" customWidth="1"/>
    <col min="305" max="305" width="24.109375" style="176" customWidth="1"/>
    <col min="306" max="306" width="2.88671875" style="176" customWidth="1"/>
    <col min="307" max="307" width="22.88671875" style="176" customWidth="1"/>
    <col min="308" max="308" width="2.88671875" style="176" customWidth="1"/>
    <col min="309" max="309" width="19.88671875" style="176" customWidth="1"/>
    <col min="310" max="310" width="2.88671875" style="176" customWidth="1"/>
    <col min="311" max="311" width="22.44140625" style="176" customWidth="1"/>
    <col min="312" max="312" width="2.88671875" style="176" customWidth="1"/>
    <col min="313" max="313" width="21.88671875" style="176" customWidth="1"/>
    <col min="314" max="314" width="2.88671875" style="176" customWidth="1"/>
    <col min="315" max="315" width="25.109375" style="176" customWidth="1"/>
    <col min="316" max="316" width="53.109375" style="176" customWidth="1"/>
    <col min="317" max="317" width="2.88671875" style="176" customWidth="1"/>
    <col min="318" max="318" width="25.109375" style="176" customWidth="1"/>
    <col min="319" max="319" width="2.88671875" style="176" customWidth="1"/>
    <col min="320" max="320" width="24" style="176" customWidth="1"/>
    <col min="321" max="321" width="2.88671875" style="176" customWidth="1"/>
    <col min="322" max="322" width="21.88671875" style="176" customWidth="1"/>
    <col min="323" max="323" width="2.88671875" style="176" customWidth="1"/>
    <col min="324" max="324" width="22.109375" style="176" customWidth="1"/>
    <col min="325" max="325" width="53.88671875" style="176" customWidth="1"/>
    <col min="326" max="326" width="2.88671875" style="176" customWidth="1"/>
    <col min="327" max="327" width="23.88671875" style="176" customWidth="1"/>
    <col min="328" max="328" width="2.88671875" style="176" customWidth="1"/>
    <col min="329" max="329" width="22.5546875" style="176" customWidth="1"/>
    <col min="330" max="330" width="2.88671875" style="176" customWidth="1"/>
    <col min="331" max="331" width="18.88671875" style="176" customWidth="1"/>
    <col min="332" max="332" width="2.88671875" style="176" customWidth="1"/>
    <col min="333" max="333" width="19.109375" style="176" customWidth="1"/>
    <col min="334" max="334" width="2.88671875" style="176" customWidth="1"/>
    <col min="335" max="335" width="19.88671875" style="176" customWidth="1"/>
    <col min="336" max="504" width="8.88671875" style="176"/>
    <col min="505" max="505" width="55.109375" style="176" customWidth="1"/>
    <col min="506" max="506" width="2.88671875" style="176" customWidth="1"/>
    <col min="507" max="507" width="19.44140625" style="176" customWidth="1"/>
    <col min="508" max="508" width="2.88671875" style="176" customWidth="1"/>
    <col min="509" max="509" width="20.88671875" style="176" customWidth="1"/>
    <col min="510" max="510" width="2.88671875" style="176" customWidth="1"/>
    <col min="511" max="511" width="21" style="176" customWidth="1"/>
    <col min="512" max="512" width="2.88671875" style="176" customWidth="1"/>
    <col min="513" max="513" width="18.88671875" style="176" customWidth="1"/>
    <col min="514" max="514" width="2.88671875" style="176" customWidth="1"/>
    <col min="515" max="515" width="16.88671875" style="176" customWidth="1"/>
    <col min="516" max="516" width="2.88671875" style="176" customWidth="1"/>
    <col min="517" max="517" width="16.44140625" style="176" customWidth="1"/>
    <col min="518" max="518" width="2.88671875" style="176" customWidth="1"/>
    <col min="519" max="519" width="19.88671875" style="176" customWidth="1"/>
    <col min="520" max="520" width="2.88671875" style="176" customWidth="1"/>
    <col min="521" max="521" width="19.44140625" style="176" customWidth="1"/>
    <col min="522" max="522" width="2.88671875" style="176" customWidth="1"/>
    <col min="523" max="523" width="17.109375" style="176" customWidth="1"/>
    <col min="524" max="524" width="2.88671875" style="176" customWidth="1"/>
    <col min="525" max="525" width="19.109375" style="176" customWidth="1"/>
    <col min="526" max="526" width="2.88671875" style="176" customWidth="1"/>
    <col min="527" max="527" width="18.109375" style="176" customWidth="1"/>
    <col min="528" max="528" width="2.88671875" style="176" customWidth="1"/>
    <col min="529" max="529" width="17.5546875" style="176" customWidth="1"/>
    <col min="530" max="530" width="2.88671875" style="176" customWidth="1"/>
    <col min="531" max="531" width="20.88671875" style="176" customWidth="1"/>
    <col min="532" max="532" width="2.88671875" style="176" customWidth="1"/>
    <col min="533" max="533" width="17.88671875" style="176" customWidth="1"/>
    <col min="534" max="534" width="2.88671875" style="176" customWidth="1"/>
    <col min="535" max="535" width="19.5546875" style="176" customWidth="1"/>
    <col min="536" max="536" width="2.88671875" style="176" customWidth="1"/>
    <col min="537" max="537" width="16" style="176" customWidth="1"/>
    <col min="538" max="538" width="2.88671875" style="176" customWidth="1"/>
    <col min="539" max="539" width="18.88671875" style="176" customWidth="1"/>
    <col min="540" max="540" width="2.88671875" style="176" customWidth="1"/>
    <col min="541" max="541" width="18.109375" style="176" customWidth="1"/>
    <col min="542" max="543" width="8.88671875" style="176" customWidth="1"/>
    <col min="544" max="544" width="2.88671875" style="176" customWidth="1"/>
    <col min="545" max="545" width="18.88671875" style="176" customWidth="1"/>
    <col min="546" max="546" width="2.88671875" style="176" customWidth="1"/>
    <col min="547" max="547" width="19" style="176" customWidth="1"/>
    <col min="548" max="548" width="2.88671875" style="176" customWidth="1"/>
    <col min="549" max="549" width="18.109375" style="176" customWidth="1"/>
    <col min="550" max="550" width="2.88671875" style="176" customWidth="1"/>
    <col min="551" max="551" width="18.5546875" style="176" customWidth="1"/>
    <col min="552" max="552" width="2.88671875" style="176" customWidth="1"/>
    <col min="553" max="553" width="18.88671875" style="176" customWidth="1"/>
    <col min="554" max="554" width="2.88671875" style="176" customWidth="1"/>
    <col min="555" max="555" width="22.5546875" style="176" customWidth="1"/>
    <col min="556" max="556" width="2.88671875" style="176" customWidth="1"/>
    <col min="557" max="557" width="19.109375" style="176" customWidth="1"/>
    <col min="558" max="558" width="2.88671875" style="176" customWidth="1"/>
    <col min="559" max="559" width="22.88671875" style="176" customWidth="1"/>
    <col min="560" max="560" width="2.88671875" style="176" customWidth="1"/>
    <col min="561" max="561" width="24.109375" style="176" customWidth="1"/>
    <col min="562" max="562" width="2.88671875" style="176" customWidth="1"/>
    <col min="563" max="563" width="22.88671875" style="176" customWidth="1"/>
    <col min="564" max="564" width="2.88671875" style="176" customWidth="1"/>
    <col min="565" max="565" width="19.88671875" style="176" customWidth="1"/>
    <col min="566" max="566" width="2.88671875" style="176" customWidth="1"/>
    <col min="567" max="567" width="22.44140625" style="176" customWidth="1"/>
    <col min="568" max="568" width="2.88671875" style="176" customWidth="1"/>
    <col min="569" max="569" width="21.88671875" style="176" customWidth="1"/>
    <col min="570" max="570" width="2.88671875" style="176" customWidth="1"/>
    <col min="571" max="571" width="25.109375" style="176" customWidth="1"/>
    <col min="572" max="572" width="53.109375" style="176" customWidth="1"/>
    <col min="573" max="573" width="2.88671875" style="176" customWidth="1"/>
    <col min="574" max="574" width="25.109375" style="176" customWidth="1"/>
    <col min="575" max="575" width="2.88671875" style="176" customWidth="1"/>
    <col min="576" max="576" width="24" style="176" customWidth="1"/>
    <col min="577" max="577" width="2.88671875" style="176" customWidth="1"/>
    <col min="578" max="578" width="21.88671875" style="176" customWidth="1"/>
    <col min="579" max="579" width="2.88671875" style="176" customWidth="1"/>
    <col min="580" max="580" width="22.109375" style="176" customWidth="1"/>
    <col min="581" max="581" width="53.88671875" style="176" customWidth="1"/>
    <col min="582" max="582" width="2.88671875" style="176" customWidth="1"/>
    <col min="583" max="583" width="23.88671875" style="176" customWidth="1"/>
    <col min="584" max="584" width="2.88671875" style="176" customWidth="1"/>
    <col min="585" max="585" width="22.5546875" style="176" customWidth="1"/>
    <col min="586" max="586" width="2.88671875" style="176" customWidth="1"/>
    <col min="587" max="587" width="18.88671875" style="176" customWidth="1"/>
    <col min="588" max="588" width="2.88671875" style="176" customWidth="1"/>
    <col min="589" max="589" width="19.109375" style="176" customWidth="1"/>
    <col min="590" max="590" width="2.88671875" style="176" customWidth="1"/>
    <col min="591" max="591" width="19.88671875" style="176" customWidth="1"/>
    <col min="592" max="760" width="8.88671875" style="176"/>
    <col min="761" max="761" width="55.109375" style="176" customWidth="1"/>
    <col min="762" max="762" width="2.88671875" style="176" customWidth="1"/>
    <col min="763" max="763" width="19.44140625" style="176" customWidth="1"/>
    <col min="764" max="764" width="2.88671875" style="176" customWidth="1"/>
    <col min="765" max="765" width="20.88671875" style="176" customWidth="1"/>
    <col min="766" max="766" width="2.88671875" style="176" customWidth="1"/>
    <col min="767" max="767" width="21" style="176" customWidth="1"/>
    <col min="768" max="768" width="2.88671875" style="176" customWidth="1"/>
    <col min="769" max="769" width="18.88671875" style="176" customWidth="1"/>
    <col min="770" max="770" width="2.88671875" style="176" customWidth="1"/>
    <col min="771" max="771" width="16.88671875" style="176" customWidth="1"/>
    <col min="772" max="772" width="2.88671875" style="176" customWidth="1"/>
    <col min="773" max="773" width="16.44140625" style="176" customWidth="1"/>
    <col min="774" max="774" width="2.88671875" style="176" customWidth="1"/>
    <col min="775" max="775" width="19.88671875" style="176" customWidth="1"/>
    <col min="776" max="776" width="2.88671875" style="176" customWidth="1"/>
    <col min="777" max="777" width="19.44140625" style="176" customWidth="1"/>
    <col min="778" max="778" width="2.88671875" style="176" customWidth="1"/>
    <col min="779" max="779" width="17.109375" style="176" customWidth="1"/>
    <col min="780" max="780" width="2.88671875" style="176" customWidth="1"/>
    <col min="781" max="781" width="19.109375" style="176" customWidth="1"/>
    <col min="782" max="782" width="2.88671875" style="176" customWidth="1"/>
    <col min="783" max="783" width="18.109375" style="176" customWidth="1"/>
    <col min="784" max="784" width="2.88671875" style="176" customWidth="1"/>
    <col min="785" max="785" width="17.5546875" style="176" customWidth="1"/>
    <col min="786" max="786" width="2.88671875" style="176" customWidth="1"/>
    <col min="787" max="787" width="20.88671875" style="176" customWidth="1"/>
    <col min="788" max="788" width="2.88671875" style="176" customWidth="1"/>
    <col min="789" max="789" width="17.88671875" style="176" customWidth="1"/>
    <col min="790" max="790" width="2.88671875" style="176" customWidth="1"/>
    <col min="791" max="791" width="19.5546875" style="176" customWidth="1"/>
    <col min="792" max="792" width="2.88671875" style="176" customWidth="1"/>
    <col min="793" max="793" width="16" style="176" customWidth="1"/>
    <col min="794" max="794" width="2.88671875" style="176" customWidth="1"/>
    <col min="795" max="795" width="18.88671875" style="176" customWidth="1"/>
    <col min="796" max="796" width="2.88671875" style="176" customWidth="1"/>
    <col min="797" max="797" width="18.109375" style="176" customWidth="1"/>
    <col min="798" max="799" width="8.88671875" style="176" customWidth="1"/>
    <col min="800" max="800" width="2.88671875" style="176" customWidth="1"/>
    <col min="801" max="801" width="18.88671875" style="176" customWidth="1"/>
    <col min="802" max="802" width="2.88671875" style="176" customWidth="1"/>
    <col min="803" max="803" width="19" style="176" customWidth="1"/>
    <col min="804" max="804" width="2.88671875" style="176" customWidth="1"/>
    <col min="805" max="805" width="18.109375" style="176" customWidth="1"/>
    <col min="806" max="806" width="2.88671875" style="176" customWidth="1"/>
    <col min="807" max="807" width="18.5546875" style="176" customWidth="1"/>
    <col min="808" max="808" width="2.88671875" style="176" customWidth="1"/>
    <col min="809" max="809" width="18.88671875" style="176" customWidth="1"/>
    <col min="810" max="810" width="2.88671875" style="176" customWidth="1"/>
    <col min="811" max="811" width="22.5546875" style="176" customWidth="1"/>
    <col min="812" max="812" width="2.88671875" style="176" customWidth="1"/>
    <col min="813" max="813" width="19.109375" style="176" customWidth="1"/>
    <col min="814" max="814" width="2.88671875" style="176" customWidth="1"/>
    <col min="815" max="815" width="22.88671875" style="176" customWidth="1"/>
    <col min="816" max="816" width="2.88671875" style="176" customWidth="1"/>
    <col min="817" max="817" width="24.109375" style="176" customWidth="1"/>
    <col min="818" max="818" width="2.88671875" style="176" customWidth="1"/>
    <col min="819" max="819" width="22.88671875" style="176" customWidth="1"/>
    <col min="820" max="820" width="2.88671875" style="176" customWidth="1"/>
    <col min="821" max="821" width="19.88671875" style="176" customWidth="1"/>
    <col min="822" max="822" width="2.88671875" style="176" customWidth="1"/>
    <col min="823" max="823" width="22.44140625" style="176" customWidth="1"/>
    <col min="824" max="824" width="2.88671875" style="176" customWidth="1"/>
    <col min="825" max="825" width="21.88671875" style="176" customWidth="1"/>
    <col min="826" max="826" width="2.88671875" style="176" customWidth="1"/>
    <col min="827" max="827" width="25.109375" style="176" customWidth="1"/>
    <col min="828" max="828" width="53.109375" style="176" customWidth="1"/>
    <col min="829" max="829" width="2.88671875" style="176" customWidth="1"/>
    <col min="830" max="830" width="25.109375" style="176" customWidth="1"/>
    <col min="831" max="831" width="2.88671875" style="176" customWidth="1"/>
    <col min="832" max="832" width="24" style="176" customWidth="1"/>
    <col min="833" max="833" width="2.88671875" style="176" customWidth="1"/>
    <col min="834" max="834" width="21.88671875" style="176" customWidth="1"/>
    <col min="835" max="835" width="2.88671875" style="176" customWidth="1"/>
    <col min="836" max="836" width="22.109375" style="176" customWidth="1"/>
    <col min="837" max="837" width="53.88671875" style="176" customWidth="1"/>
    <col min="838" max="838" width="2.88671875" style="176" customWidth="1"/>
    <col min="839" max="839" width="23.88671875" style="176" customWidth="1"/>
    <col min="840" max="840" width="2.88671875" style="176" customWidth="1"/>
    <col min="841" max="841" width="22.5546875" style="176" customWidth="1"/>
    <col min="842" max="842" width="2.88671875" style="176" customWidth="1"/>
    <col min="843" max="843" width="18.88671875" style="176" customWidth="1"/>
    <col min="844" max="844" width="2.88671875" style="176" customWidth="1"/>
    <col min="845" max="845" width="19.109375" style="176" customWidth="1"/>
    <col min="846" max="846" width="2.88671875" style="176" customWidth="1"/>
    <col min="847" max="847" width="19.88671875" style="176" customWidth="1"/>
    <col min="848" max="1016" width="8.88671875" style="176"/>
    <col min="1017" max="1017" width="55.109375" style="176" customWidth="1"/>
    <col min="1018" max="1018" width="2.88671875" style="176" customWidth="1"/>
    <col min="1019" max="1019" width="19.44140625" style="176" customWidth="1"/>
    <col min="1020" max="1020" width="2.88671875" style="176" customWidth="1"/>
    <col min="1021" max="1021" width="20.88671875" style="176" customWidth="1"/>
    <col min="1022" max="1022" width="2.88671875" style="176" customWidth="1"/>
    <col min="1023" max="1023" width="21" style="176" customWidth="1"/>
    <col min="1024" max="1024" width="2.88671875" style="176" customWidth="1"/>
    <col min="1025" max="1025" width="18.88671875" style="176" customWidth="1"/>
    <col min="1026" max="1026" width="2.88671875" style="176" customWidth="1"/>
    <col min="1027" max="1027" width="16.88671875" style="176" customWidth="1"/>
    <col min="1028" max="1028" width="2.88671875" style="176" customWidth="1"/>
    <col min="1029" max="1029" width="16.44140625" style="176" customWidth="1"/>
    <col min="1030" max="1030" width="2.88671875" style="176" customWidth="1"/>
    <col min="1031" max="1031" width="19.88671875" style="176" customWidth="1"/>
    <col min="1032" max="1032" width="2.88671875" style="176" customWidth="1"/>
    <col min="1033" max="1033" width="19.44140625" style="176" customWidth="1"/>
    <col min="1034" max="1034" width="2.88671875" style="176" customWidth="1"/>
    <col min="1035" max="1035" width="17.109375" style="176" customWidth="1"/>
    <col min="1036" max="1036" width="2.88671875" style="176" customWidth="1"/>
    <col min="1037" max="1037" width="19.109375" style="176" customWidth="1"/>
    <col min="1038" max="1038" width="2.88671875" style="176" customWidth="1"/>
    <col min="1039" max="1039" width="18.109375" style="176" customWidth="1"/>
    <col min="1040" max="1040" width="2.88671875" style="176" customWidth="1"/>
    <col min="1041" max="1041" width="17.5546875" style="176" customWidth="1"/>
    <col min="1042" max="1042" width="2.88671875" style="176" customWidth="1"/>
    <col min="1043" max="1043" width="20.88671875" style="176" customWidth="1"/>
    <col min="1044" max="1044" width="2.88671875" style="176" customWidth="1"/>
    <col min="1045" max="1045" width="17.88671875" style="176" customWidth="1"/>
    <col min="1046" max="1046" width="2.88671875" style="176" customWidth="1"/>
    <col min="1047" max="1047" width="19.5546875" style="176" customWidth="1"/>
    <col min="1048" max="1048" width="2.88671875" style="176" customWidth="1"/>
    <col min="1049" max="1049" width="16" style="176" customWidth="1"/>
    <col min="1050" max="1050" width="2.88671875" style="176" customWidth="1"/>
    <col min="1051" max="1051" width="18.88671875" style="176" customWidth="1"/>
    <col min="1052" max="1052" width="2.88671875" style="176" customWidth="1"/>
    <col min="1053" max="1053" width="18.109375" style="176" customWidth="1"/>
    <col min="1054" max="1055" width="8.88671875" style="176" customWidth="1"/>
    <col min="1056" max="1056" width="2.88671875" style="176" customWidth="1"/>
    <col min="1057" max="1057" width="18.88671875" style="176" customWidth="1"/>
    <col min="1058" max="1058" width="2.88671875" style="176" customWidth="1"/>
    <col min="1059" max="1059" width="19" style="176" customWidth="1"/>
    <col min="1060" max="1060" width="2.88671875" style="176" customWidth="1"/>
    <col min="1061" max="1061" width="18.109375" style="176" customWidth="1"/>
    <col min="1062" max="1062" width="2.88671875" style="176" customWidth="1"/>
    <col min="1063" max="1063" width="18.5546875" style="176" customWidth="1"/>
    <col min="1064" max="1064" width="2.88671875" style="176" customWidth="1"/>
    <col min="1065" max="1065" width="18.88671875" style="176" customWidth="1"/>
    <col min="1066" max="1066" width="2.88671875" style="176" customWidth="1"/>
    <col min="1067" max="1067" width="22.5546875" style="176" customWidth="1"/>
    <col min="1068" max="1068" width="2.88671875" style="176" customWidth="1"/>
    <col min="1069" max="1069" width="19.109375" style="176" customWidth="1"/>
    <col min="1070" max="1070" width="2.88671875" style="176" customWidth="1"/>
    <col min="1071" max="1071" width="22.88671875" style="176" customWidth="1"/>
    <col min="1072" max="1072" width="2.88671875" style="176" customWidth="1"/>
    <col min="1073" max="1073" width="24.109375" style="176" customWidth="1"/>
    <col min="1074" max="1074" width="2.88671875" style="176" customWidth="1"/>
    <col min="1075" max="1075" width="22.88671875" style="176" customWidth="1"/>
    <col min="1076" max="1076" width="2.88671875" style="176" customWidth="1"/>
    <col min="1077" max="1077" width="19.88671875" style="176" customWidth="1"/>
    <col min="1078" max="1078" width="2.88671875" style="176" customWidth="1"/>
    <col min="1079" max="1079" width="22.44140625" style="176" customWidth="1"/>
    <col min="1080" max="1080" width="2.88671875" style="176" customWidth="1"/>
    <col min="1081" max="1081" width="21.88671875" style="176" customWidth="1"/>
    <col min="1082" max="1082" width="2.88671875" style="176" customWidth="1"/>
    <col min="1083" max="1083" width="25.109375" style="176" customWidth="1"/>
    <col min="1084" max="1084" width="53.109375" style="176" customWidth="1"/>
    <col min="1085" max="1085" width="2.88671875" style="176" customWidth="1"/>
    <col min="1086" max="1086" width="25.109375" style="176" customWidth="1"/>
    <col min="1087" max="1087" width="2.88671875" style="176" customWidth="1"/>
    <col min="1088" max="1088" width="24" style="176" customWidth="1"/>
    <col min="1089" max="1089" width="2.88671875" style="176" customWidth="1"/>
    <col min="1090" max="1090" width="21.88671875" style="176" customWidth="1"/>
    <col min="1091" max="1091" width="2.88671875" style="176" customWidth="1"/>
    <col min="1092" max="1092" width="22.109375" style="176" customWidth="1"/>
    <col min="1093" max="1093" width="53.88671875" style="176" customWidth="1"/>
    <col min="1094" max="1094" width="2.88671875" style="176" customWidth="1"/>
    <col min="1095" max="1095" width="23.88671875" style="176" customWidth="1"/>
    <col min="1096" max="1096" width="2.88671875" style="176" customWidth="1"/>
    <col min="1097" max="1097" width="22.5546875" style="176" customWidth="1"/>
    <col min="1098" max="1098" width="2.88671875" style="176" customWidth="1"/>
    <col min="1099" max="1099" width="18.88671875" style="176" customWidth="1"/>
    <col min="1100" max="1100" width="2.88671875" style="176" customWidth="1"/>
    <col min="1101" max="1101" width="19.109375" style="176" customWidth="1"/>
    <col min="1102" max="1102" width="2.88671875" style="176" customWidth="1"/>
    <col min="1103" max="1103" width="19.88671875" style="176" customWidth="1"/>
    <col min="1104" max="1272" width="8.88671875" style="176"/>
    <col min="1273" max="1273" width="55.109375" style="176" customWidth="1"/>
    <col min="1274" max="1274" width="2.88671875" style="176" customWidth="1"/>
    <col min="1275" max="1275" width="19.44140625" style="176" customWidth="1"/>
    <col min="1276" max="1276" width="2.88671875" style="176" customWidth="1"/>
    <col min="1277" max="1277" width="20.88671875" style="176" customWidth="1"/>
    <col min="1278" max="1278" width="2.88671875" style="176" customWidth="1"/>
    <col min="1279" max="1279" width="21" style="176" customWidth="1"/>
    <col min="1280" max="1280" width="2.88671875" style="176" customWidth="1"/>
    <col min="1281" max="1281" width="18.88671875" style="176" customWidth="1"/>
    <col min="1282" max="1282" width="2.88671875" style="176" customWidth="1"/>
    <col min="1283" max="1283" width="16.88671875" style="176" customWidth="1"/>
    <col min="1284" max="1284" width="2.88671875" style="176" customWidth="1"/>
    <col min="1285" max="1285" width="16.44140625" style="176" customWidth="1"/>
    <col min="1286" max="1286" width="2.88671875" style="176" customWidth="1"/>
    <col min="1287" max="1287" width="19.88671875" style="176" customWidth="1"/>
    <col min="1288" max="1288" width="2.88671875" style="176" customWidth="1"/>
    <col min="1289" max="1289" width="19.44140625" style="176" customWidth="1"/>
    <col min="1290" max="1290" width="2.88671875" style="176" customWidth="1"/>
    <col min="1291" max="1291" width="17.109375" style="176" customWidth="1"/>
    <col min="1292" max="1292" width="2.88671875" style="176" customWidth="1"/>
    <col min="1293" max="1293" width="19.109375" style="176" customWidth="1"/>
    <col min="1294" max="1294" width="2.88671875" style="176" customWidth="1"/>
    <col min="1295" max="1295" width="18.109375" style="176" customWidth="1"/>
    <col min="1296" max="1296" width="2.88671875" style="176" customWidth="1"/>
    <col min="1297" max="1297" width="17.5546875" style="176" customWidth="1"/>
    <col min="1298" max="1298" width="2.88671875" style="176" customWidth="1"/>
    <col min="1299" max="1299" width="20.88671875" style="176" customWidth="1"/>
    <col min="1300" max="1300" width="2.88671875" style="176" customWidth="1"/>
    <col min="1301" max="1301" width="17.88671875" style="176" customWidth="1"/>
    <col min="1302" max="1302" width="2.88671875" style="176" customWidth="1"/>
    <col min="1303" max="1303" width="19.5546875" style="176" customWidth="1"/>
    <col min="1304" max="1304" width="2.88671875" style="176" customWidth="1"/>
    <col min="1305" max="1305" width="16" style="176" customWidth="1"/>
    <col min="1306" max="1306" width="2.88671875" style="176" customWidth="1"/>
    <col min="1307" max="1307" width="18.88671875" style="176" customWidth="1"/>
    <col min="1308" max="1308" width="2.88671875" style="176" customWidth="1"/>
    <col min="1309" max="1309" width="18.109375" style="176" customWidth="1"/>
    <col min="1310" max="1311" width="8.88671875" style="176" customWidth="1"/>
    <col min="1312" max="1312" width="2.88671875" style="176" customWidth="1"/>
    <col min="1313" max="1313" width="18.88671875" style="176" customWidth="1"/>
    <col min="1314" max="1314" width="2.88671875" style="176" customWidth="1"/>
    <col min="1315" max="1315" width="19" style="176" customWidth="1"/>
    <col min="1316" max="1316" width="2.88671875" style="176" customWidth="1"/>
    <col min="1317" max="1317" width="18.109375" style="176" customWidth="1"/>
    <col min="1318" max="1318" width="2.88671875" style="176" customWidth="1"/>
    <col min="1319" max="1319" width="18.5546875" style="176" customWidth="1"/>
    <col min="1320" max="1320" width="2.88671875" style="176" customWidth="1"/>
    <col min="1321" max="1321" width="18.88671875" style="176" customWidth="1"/>
    <col min="1322" max="1322" width="2.88671875" style="176" customWidth="1"/>
    <col min="1323" max="1323" width="22.5546875" style="176" customWidth="1"/>
    <col min="1324" max="1324" width="2.88671875" style="176" customWidth="1"/>
    <col min="1325" max="1325" width="19.109375" style="176" customWidth="1"/>
    <col min="1326" max="1326" width="2.88671875" style="176" customWidth="1"/>
    <col min="1327" max="1327" width="22.88671875" style="176" customWidth="1"/>
    <col min="1328" max="1328" width="2.88671875" style="176" customWidth="1"/>
    <col min="1329" max="1329" width="24.109375" style="176" customWidth="1"/>
    <col min="1330" max="1330" width="2.88671875" style="176" customWidth="1"/>
    <col min="1331" max="1331" width="22.88671875" style="176" customWidth="1"/>
    <col min="1332" max="1332" width="2.88671875" style="176" customWidth="1"/>
    <col min="1333" max="1333" width="19.88671875" style="176" customWidth="1"/>
    <col min="1334" max="1334" width="2.88671875" style="176" customWidth="1"/>
    <col min="1335" max="1335" width="22.44140625" style="176" customWidth="1"/>
    <col min="1336" max="1336" width="2.88671875" style="176" customWidth="1"/>
    <col min="1337" max="1337" width="21.88671875" style="176" customWidth="1"/>
    <col min="1338" max="1338" width="2.88671875" style="176" customWidth="1"/>
    <col min="1339" max="1339" width="25.109375" style="176" customWidth="1"/>
    <col min="1340" max="1340" width="53.109375" style="176" customWidth="1"/>
    <col min="1341" max="1341" width="2.88671875" style="176" customWidth="1"/>
    <col min="1342" max="1342" width="25.109375" style="176" customWidth="1"/>
    <col min="1343" max="1343" width="2.88671875" style="176" customWidth="1"/>
    <col min="1344" max="1344" width="24" style="176" customWidth="1"/>
    <col min="1345" max="1345" width="2.88671875" style="176" customWidth="1"/>
    <col min="1346" max="1346" width="21.88671875" style="176" customWidth="1"/>
    <col min="1347" max="1347" width="2.88671875" style="176" customWidth="1"/>
    <col min="1348" max="1348" width="22.109375" style="176" customWidth="1"/>
    <col min="1349" max="1349" width="53.88671875" style="176" customWidth="1"/>
    <col min="1350" max="1350" width="2.88671875" style="176" customWidth="1"/>
    <col min="1351" max="1351" width="23.88671875" style="176" customWidth="1"/>
    <col min="1352" max="1352" width="2.88671875" style="176" customWidth="1"/>
    <col min="1353" max="1353" width="22.5546875" style="176" customWidth="1"/>
    <col min="1354" max="1354" width="2.88671875" style="176" customWidth="1"/>
    <col min="1355" max="1355" width="18.88671875" style="176" customWidth="1"/>
    <col min="1356" max="1356" width="2.88671875" style="176" customWidth="1"/>
    <col min="1357" max="1357" width="19.109375" style="176" customWidth="1"/>
    <col min="1358" max="1358" width="2.88671875" style="176" customWidth="1"/>
    <col min="1359" max="1359" width="19.88671875" style="176" customWidth="1"/>
    <col min="1360" max="1528" width="8.88671875" style="176"/>
    <col min="1529" max="1529" width="55.109375" style="176" customWidth="1"/>
    <col min="1530" max="1530" width="2.88671875" style="176" customWidth="1"/>
    <col min="1531" max="1531" width="19.44140625" style="176" customWidth="1"/>
    <col min="1532" max="1532" width="2.88671875" style="176" customWidth="1"/>
    <col min="1533" max="1533" width="20.88671875" style="176" customWidth="1"/>
    <col min="1534" max="1534" width="2.88671875" style="176" customWidth="1"/>
    <col min="1535" max="1535" width="21" style="176" customWidth="1"/>
    <col min="1536" max="1536" width="2.88671875" style="176" customWidth="1"/>
    <col min="1537" max="1537" width="18.88671875" style="176" customWidth="1"/>
    <col min="1538" max="1538" width="2.88671875" style="176" customWidth="1"/>
    <col min="1539" max="1539" width="16.88671875" style="176" customWidth="1"/>
    <col min="1540" max="1540" width="2.88671875" style="176" customWidth="1"/>
    <col min="1541" max="1541" width="16.44140625" style="176" customWidth="1"/>
    <col min="1542" max="1542" width="2.88671875" style="176" customWidth="1"/>
    <col min="1543" max="1543" width="19.88671875" style="176" customWidth="1"/>
    <col min="1544" max="1544" width="2.88671875" style="176" customWidth="1"/>
    <col min="1545" max="1545" width="19.44140625" style="176" customWidth="1"/>
    <col min="1546" max="1546" width="2.88671875" style="176" customWidth="1"/>
    <col min="1547" max="1547" width="17.109375" style="176" customWidth="1"/>
    <col min="1548" max="1548" width="2.88671875" style="176" customWidth="1"/>
    <col min="1549" max="1549" width="19.109375" style="176" customWidth="1"/>
    <col min="1550" max="1550" width="2.88671875" style="176" customWidth="1"/>
    <col min="1551" max="1551" width="18.109375" style="176" customWidth="1"/>
    <col min="1552" max="1552" width="2.88671875" style="176" customWidth="1"/>
    <col min="1553" max="1553" width="17.5546875" style="176" customWidth="1"/>
    <col min="1554" max="1554" width="2.88671875" style="176" customWidth="1"/>
    <col min="1555" max="1555" width="20.88671875" style="176" customWidth="1"/>
    <col min="1556" max="1556" width="2.88671875" style="176" customWidth="1"/>
    <col min="1557" max="1557" width="17.88671875" style="176" customWidth="1"/>
    <col min="1558" max="1558" width="2.88671875" style="176" customWidth="1"/>
    <col min="1559" max="1559" width="19.5546875" style="176" customWidth="1"/>
    <col min="1560" max="1560" width="2.88671875" style="176" customWidth="1"/>
    <col min="1561" max="1561" width="16" style="176" customWidth="1"/>
    <col min="1562" max="1562" width="2.88671875" style="176" customWidth="1"/>
    <col min="1563" max="1563" width="18.88671875" style="176" customWidth="1"/>
    <col min="1564" max="1564" width="2.88671875" style="176" customWidth="1"/>
    <col min="1565" max="1565" width="18.109375" style="176" customWidth="1"/>
    <col min="1566" max="1567" width="8.88671875" style="176" customWidth="1"/>
    <col min="1568" max="1568" width="2.88671875" style="176" customWidth="1"/>
    <col min="1569" max="1569" width="18.88671875" style="176" customWidth="1"/>
    <col min="1570" max="1570" width="2.88671875" style="176" customWidth="1"/>
    <col min="1571" max="1571" width="19" style="176" customWidth="1"/>
    <col min="1572" max="1572" width="2.88671875" style="176" customWidth="1"/>
    <col min="1573" max="1573" width="18.109375" style="176" customWidth="1"/>
    <col min="1574" max="1574" width="2.88671875" style="176" customWidth="1"/>
    <col min="1575" max="1575" width="18.5546875" style="176" customWidth="1"/>
    <col min="1576" max="1576" width="2.88671875" style="176" customWidth="1"/>
    <col min="1577" max="1577" width="18.88671875" style="176" customWidth="1"/>
    <col min="1578" max="1578" width="2.88671875" style="176" customWidth="1"/>
    <col min="1579" max="1579" width="22.5546875" style="176" customWidth="1"/>
    <col min="1580" max="1580" width="2.88671875" style="176" customWidth="1"/>
    <col min="1581" max="1581" width="19.109375" style="176" customWidth="1"/>
    <col min="1582" max="1582" width="2.88671875" style="176" customWidth="1"/>
    <col min="1583" max="1583" width="22.88671875" style="176" customWidth="1"/>
    <col min="1584" max="1584" width="2.88671875" style="176" customWidth="1"/>
    <col min="1585" max="1585" width="24.109375" style="176" customWidth="1"/>
    <col min="1586" max="1586" width="2.88671875" style="176" customWidth="1"/>
    <col min="1587" max="1587" width="22.88671875" style="176" customWidth="1"/>
    <col min="1588" max="1588" width="2.88671875" style="176" customWidth="1"/>
    <col min="1589" max="1589" width="19.88671875" style="176" customWidth="1"/>
    <col min="1590" max="1590" width="2.88671875" style="176" customWidth="1"/>
    <col min="1591" max="1591" width="22.44140625" style="176" customWidth="1"/>
    <col min="1592" max="1592" width="2.88671875" style="176" customWidth="1"/>
    <col min="1593" max="1593" width="21.88671875" style="176" customWidth="1"/>
    <col min="1594" max="1594" width="2.88671875" style="176" customWidth="1"/>
    <col min="1595" max="1595" width="25.109375" style="176" customWidth="1"/>
    <col min="1596" max="1596" width="53.109375" style="176" customWidth="1"/>
    <col min="1597" max="1597" width="2.88671875" style="176" customWidth="1"/>
    <col min="1598" max="1598" width="25.109375" style="176" customWidth="1"/>
    <col min="1599" max="1599" width="2.88671875" style="176" customWidth="1"/>
    <col min="1600" max="1600" width="24" style="176" customWidth="1"/>
    <col min="1601" max="1601" width="2.88671875" style="176" customWidth="1"/>
    <col min="1602" max="1602" width="21.88671875" style="176" customWidth="1"/>
    <col min="1603" max="1603" width="2.88671875" style="176" customWidth="1"/>
    <col min="1604" max="1604" width="22.109375" style="176" customWidth="1"/>
    <col min="1605" max="1605" width="53.88671875" style="176" customWidth="1"/>
    <col min="1606" max="1606" width="2.88671875" style="176" customWidth="1"/>
    <col min="1607" max="1607" width="23.88671875" style="176" customWidth="1"/>
    <col min="1608" max="1608" width="2.88671875" style="176" customWidth="1"/>
    <col min="1609" max="1609" width="22.5546875" style="176" customWidth="1"/>
    <col min="1610" max="1610" width="2.88671875" style="176" customWidth="1"/>
    <col min="1611" max="1611" width="18.88671875" style="176" customWidth="1"/>
    <col min="1612" max="1612" width="2.88671875" style="176" customWidth="1"/>
    <col min="1613" max="1613" width="19.109375" style="176" customWidth="1"/>
    <col min="1614" max="1614" width="2.88671875" style="176" customWidth="1"/>
    <col min="1615" max="1615" width="19.88671875" style="176" customWidth="1"/>
    <col min="1616" max="1784" width="8.88671875" style="176"/>
    <col min="1785" max="1785" width="55.109375" style="176" customWidth="1"/>
    <col min="1786" max="1786" width="2.88671875" style="176" customWidth="1"/>
    <col min="1787" max="1787" width="19.44140625" style="176" customWidth="1"/>
    <col min="1788" max="1788" width="2.88671875" style="176" customWidth="1"/>
    <col min="1789" max="1789" width="20.88671875" style="176" customWidth="1"/>
    <col min="1790" max="1790" width="2.88671875" style="176" customWidth="1"/>
    <col min="1791" max="1791" width="21" style="176" customWidth="1"/>
    <col min="1792" max="1792" width="2.88671875" style="176" customWidth="1"/>
    <col min="1793" max="1793" width="18.88671875" style="176" customWidth="1"/>
    <col min="1794" max="1794" width="2.88671875" style="176" customWidth="1"/>
    <col min="1795" max="1795" width="16.88671875" style="176" customWidth="1"/>
    <col min="1796" max="1796" width="2.88671875" style="176" customWidth="1"/>
    <col min="1797" max="1797" width="16.44140625" style="176" customWidth="1"/>
    <col min="1798" max="1798" width="2.88671875" style="176" customWidth="1"/>
    <col min="1799" max="1799" width="19.88671875" style="176" customWidth="1"/>
    <col min="1800" max="1800" width="2.88671875" style="176" customWidth="1"/>
    <col min="1801" max="1801" width="19.44140625" style="176" customWidth="1"/>
    <col min="1802" max="1802" width="2.88671875" style="176" customWidth="1"/>
    <col min="1803" max="1803" width="17.109375" style="176" customWidth="1"/>
    <col min="1804" max="1804" width="2.88671875" style="176" customWidth="1"/>
    <col min="1805" max="1805" width="19.109375" style="176" customWidth="1"/>
    <col min="1806" max="1806" width="2.88671875" style="176" customWidth="1"/>
    <col min="1807" max="1807" width="18.109375" style="176" customWidth="1"/>
    <col min="1808" max="1808" width="2.88671875" style="176" customWidth="1"/>
    <col min="1809" max="1809" width="17.5546875" style="176" customWidth="1"/>
    <col min="1810" max="1810" width="2.88671875" style="176" customWidth="1"/>
    <col min="1811" max="1811" width="20.88671875" style="176" customWidth="1"/>
    <col min="1812" max="1812" width="2.88671875" style="176" customWidth="1"/>
    <col min="1813" max="1813" width="17.88671875" style="176" customWidth="1"/>
    <col min="1814" max="1814" width="2.88671875" style="176" customWidth="1"/>
    <col min="1815" max="1815" width="19.5546875" style="176" customWidth="1"/>
    <col min="1816" max="1816" width="2.88671875" style="176" customWidth="1"/>
    <col min="1817" max="1817" width="16" style="176" customWidth="1"/>
    <col min="1818" max="1818" width="2.88671875" style="176" customWidth="1"/>
    <col min="1819" max="1819" width="18.88671875" style="176" customWidth="1"/>
    <col min="1820" max="1820" width="2.88671875" style="176" customWidth="1"/>
    <col min="1821" max="1821" width="18.109375" style="176" customWidth="1"/>
    <col min="1822" max="1823" width="8.88671875" style="176" customWidth="1"/>
    <col min="1824" max="1824" width="2.88671875" style="176" customWidth="1"/>
    <col min="1825" max="1825" width="18.88671875" style="176" customWidth="1"/>
    <col min="1826" max="1826" width="2.88671875" style="176" customWidth="1"/>
    <col min="1827" max="1827" width="19" style="176" customWidth="1"/>
    <col min="1828" max="1828" width="2.88671875" style="176" customWidth="1"/>
    <col min="1829" max="1829" width="18.109375" style="176" customWidth="1"/>
    <col min="1830" max="1830" width="2.88671875" style="176" customWidth="1"/>
    <col min="1831" max="1831" width="18.5546875" style="176" customWidth="1"/>
    <col min="1832" max="1832" width="2.88671875" style="176" customWidth="1"/>
    <col min="1833" max="1833" width="18.88671875" style="176" customWidth="1"/>
    <col min="1834" max="1834" width="2.88671875" style="176" customWidth="1"/>
    <col min="1835" max="1835" width="22.5546875" style="176" customWidth="1"/>
    <col min="1836" max="1836" width="2.88671875" style="176" customWidth="1"/>
    <col min="1837" max="1837" width="19.109375" style="176" customWidth="1"/>
    <col min="1838" max="1838" width="2.88671875" style="176" customWidth="1"/>
    <col min="1839" max="1839" width="22.88671875" style="176" customWidth="1"/>
    <col min="1840" max="1840" width="2.88671875" style="176" customWidth="1"/>
    <col min="1841" max="1841" width="24.109375" style="176" customWidth="1"/>
    <col min="1842" max="1842" width="2.88671875" style="176" customWidth="1"/>
    <col min="1843" max="1843" width="22.88671875" style="176" customWidth="1"/>
    <col min="1844" max="1844" width="2.88671875" style="176" customWidth="1"/>
    <col min="1845" max="1845" width="19.88671875" style="176" customWidth="1"/>
    <col min="1846" max="1846" width="2.88671875" style="176" customWidth="1"/>
    <col min="1847" max="1847" width="22.44140625" style="176" customWidth="1"/>
    <col min="1848" max="1848" width="2.88671875" style="176" customWidth="1"/>
    <col min="1849" max="1849" width="21.88671875" style="176" customWidth="1"/>
    <col min="1850" max="1850" width="2.88671875" style="176" customWidth="1"/>
    <col min="1851" max="1851" width="25.109375" style="176" customWidth="1"/>
    <col min="1852" max="1852" width="53.109375" style="176" customWidth="1"/>
    <col min="1853" max="1853" width="2.88671875" style="176" customWidth="1"/>
    <col min="1854" max="1854" width="25.109375" style="176" customWidth="1"/>
    <col min="1855" max="1855" width="2.88671875" style="176" customWidth="1"/>
    <col min="1856" max="1856" width="24" style="176" customWidth="1"/>
    <col min="1857" max="1857" width="2.88671875" style="176" customWidth="1"/>
    <col min="1858" max="1858" width="21.88671875" style="176" customWidth="1"/>
    <col min="1859" max="1859" width="2.88671875" style="176" customWidth="1"/>
    <col min="1860" max="1860" width="22.109375" style="176" customWidth="1"/>
    <col min="1861" max="1861" width="53.88671875" style="176" customWidth="1"/>
    <col min="1862" max="1862" width="2.88671875" style="176" customWidth="1"/>
    <col min="1863" max="1863" width="23.88671875" style="176" customWidth="1"/>
    <col min="1864" max="1864" width="2.88671875" style="176" customWidth="1"/>
    <col min="1865" max="1865" width="22.5546875" style="176" customWidth="1"/>
    <col min="1866" max="1866" width="2.88671875" style="176" customWidth="1"/>
    <col min="1867" max="1867" width="18.88671875" style="176" customWidth="1"/>
    <col min="1868" max="1868" width="2.88671875" style="176" customWidth="1"/>
    <col min="1869" max="1869" width="19.109375" style="176" customWidth="1"/>
    <col min="1870" max="1870" width="2.88671875" style="176" customWidth="1"/>
    <col min="1871" max="1871" width="19.88671875" style="176" customWidth="1"/>
    <col min="1872" max="2040" width="8.88671875" style="176"/>
    <col min="2041" max="2041" width="55.109375" style="176" customWidth="1"/>
    <col min="2042" max="2042" width="2.88671875" style="176" customWidth="1"/>
    <col min="2043" max="2043" width="19.44140625" style="176" customWidth="1"/>
    <col min="2044" max="2044" width="2.88671875" style="176" customWidth="1"/>
    <col min="2045" max="2045" width="20.88671875" style="176" customWidth="1"/>
    <col min="2046" max="2046" width="2.88671875" style="176" customWidth="1"/>
    <col min="2047" max="2047" width="21" style="176" customWidth="1"/>
    <col min="2048" max="2048" width="2.88671875" style="176" customWidth="1"/>
    <col min="2049" max="2049" width="18.88671875" style="176" customWidth="1"/>
    <col min="2050" max="2050" width="2.88671875" style="176" customWidth="1"/>
    <col min="2051" max="2051" width="16.88671875" style="176" customWidth="1"/>
    <col min="2052" max="2052" width="2.88671875" style="176" customWidth="1"/>
    <col min="2053" max="2053" width="16.44140625" style="176" customWidth="1"/>
    <col min="2054" max="2054" width="2.88671875" style="176" customWidth="1"/>
    <col min="2055" max="2055" width="19.88671875" style="176" customWidth="1"/>
    <col min="2056" max="2056" width="2.88671875" style="176" customWidth="1"/>
    <col min="2057" max="2057" width="19.44140625" style="176" customWidth="1"/>
    <col min="2058" max="2058" width="2.88671875" style="176" customWidth="1"/>
    <col min="2059" max="2059" width="17.109375" style="176" customWidth="1"/>
    <col min="2060" max="2060" width="2.88671875" style="176" customWidth="1"/>
    <col min="2061" max="2061" width="19.109375" style="176" customWidth="1"/>
    <col min="2062" max="2062" width="2.88671875" style="176" customWidth="1"/>
    <col min="2063" max="2063" width="18.109375" style="176" customWidth="1"/>
    <col min="2064" max="2064" width="2.88671875" style="176" customWidth="1"/>
    <col min="2065" max="2065" width="17.5546875" style="176" customWidth="1"/>
    <col min="2066" max="2066" width="2.88671875" style="176" customWidth="1"/>
    <col min="2067" max="2067" width="20.88671875" style="176" customWidth="1"/>
    <col min="2068" max="2068" width="2.88671875" style="176" customWidth="1"/>
    <col min="2069" max="2069" width="17.88671875" style="176" customWidth="1"/>
    <col min="2070" max="2070" width="2.88671875" style="176" customWidth="1"/>
    <col min="2071" max="2071" width="19.5546875" style="176" customWidth="1"/>
    <col min="2072" max="2072" width="2.88671875" style="176" customWidth="1"/>
    <col min="2073" max="2073" width="16" style="176" customWidth="1"/>
    <col min="2074" max="2074" width="2.88671875" style="176" customWidth="1"/>
    <col min="2075" max="2075" width="18.88671875" style="176" customWidth="1"/>
    <col min="2076" max="2076" width="2.88671875" style="176" customWidth="1"/>
    <col min="2077" max="2077" width="18.109375" style="176" customWidth="1"/>
    <col min="2078" max="2079" width="8.88671875" style="176" customWidth="1"/>
    <col min="2080" max="2080" width="2.88671875" style="176" customWidth="1"/>
    <col min="2081" max="2081" width="18.88671875" style="176" customWidth="1"/>
    <col min="2082" max="2082" width="2.88671875" style="176" customWidth="1"/>
    <col min="2083" max="2083" width="19" style="176" customWidth="1"/>
    <col min="2084" max="2084" width="2.88671875" style="176" customWidth="1"/>
    <col min="2085" max="2085" width="18.109375" style="176" customWidth="1"/>
    <col min="2086" max="2086" width="2.88671875" style="176" customWidth="1"/>
    <col min="2087" max="2087" width="18.5546875" style="176" customWidth="1"/>
    <col min="2088" max="2088" width="2.88671875" style="176" customWidth="1"/>
    <col min="2089" max="2089" width="18.88671875" style="176" customWidth="1"/>
    <col min="2090" max="2090" width="2.88671875" style="176" customWidth="1"/>
    <col min="2091" max="2091" width="22.5546875" style="176" customWidth="1"/>
    <col min="2092" max="2092" width="2.88671875" style="176" customWidth="1"/>
    <col min="2093" max="2093" width="19.109375" style="176" customWidth="1"/>
    <col min="2094" max="2094" width="2.88671875" style="176" customWidth="1"/>
    <col min="2095" max="2095" width="22.88671875" style="176" customWidth="1"/>
    <col min="2096" max="2096" width="2.88671875" style="176" customWidth="1"/>
    <col min="2097" max="2097" width="24.109375" style="176" customWidth="1"/>
    <col min="2098" max="2098" width="2.88671875" style="176" customWidth="1"/>
    <col min="2099" max="2099" width="22.88671875" style="176" customWidth="1"/>
    <col min="2100" max="2100" width="2.88671875" style="176" customWidth="1"/>
    <col min="2101" max="2101" width="19.88671875" style="176" customWidth="1"/>
    <col min="2102" max="2102" width="2.88671875" style="176" customWidth="1"/>
    <col min="2103" max="2103" width="22.44140625" style="176" customWidth="1"/>
    <col min="2104" max="2104" width="2.88671875" style="176" customWidth="1"/>
    <col min="2105" max="2105" width="21.88671875" style="176" customWidth="1"/>
    <col min="2106" max="2106" width="2.88671875" style="176" customWidth="1"/>
    <col min="2107" max="2107" width="25.109375" style="176" customWidth="1"/>
    <col min="2108" max="2108" width="53.109375" style="176" customWidth="1"/>
    <col min="2109" max="2109" width="2.88671875" style="176" customWidth="1"/>
    <col min="2110" max="2110" width="25.109375" style="176" customWidth="1"/>
    <col min="2111" max="2111" width="2.88671875" style="176" customWidth="1"/>
    <col min="2112" max="2112" width="24" style="176" customWidth="1"/>
    <col min="2113" max="2113" width="2.88671875" style="176" customWidth="1"/>
    <col min="2114" max="2114" width="21.88671875" style="176" customWidth="1"/>
    <col min="2115" max="2115" width="2.88671875" style="176" customWidth="1"/>
    <col min="2116" max="2116" width="22.109375" style="176" customWidth="1"/>
    <col min="2117" max="2117" width="53.88671875" style="176" customWidth="1"/>
    <col min="2118" max="2118" width="2.88671875" style="176" customWidth="1"/>
    <col min="2119" max="2119" width="23.88671875" style="176" customWidth="1"/>
    <col min="2120" max="2120" width="2.88671875" style="176" customWidth="1"/>
    <col min="2121" max="2121" width="22.5546875" style="176" customWidth="1"/>
    <col min="2122" max="2122" width="2.88671875" style="176" customWidth="1"/>
    <col min="2123" max="2123" width="18.88671875" style="176" customWidth="1"/>
    <col min="2124" max="2124" width="2.88671875" style="176" customWidth="1"/>
    <col min="2125" max="2125" width="19.109375" style="176" customWidth="1"/>
    <col min="2126" max="2126" width="2.88671875" style="176" customWidth="1"/>
    <col min="2127" max="2127" width="19.88671875" style="176" customWidth="1"/>
    <col min="2128" max="2296" width="8.88671875" style="176"/>
    <col min="2297" max="2297" width="55.109375" style="176" customWidth="1"/>
    <col min="2298" max="2298" width="2.88671875" style="176" customWidth="1"/>
    <col min="2299" max="2299" width="19.44140625" style="176" customWidth="1"/>
    <col min="2300" max="2300" width="2.88671875" style="176" customWidth="1"/>
    <col min="2301" max="2301" width="20.88671875" style="176" customWidth="1"/>
    <col min="2302" max="2302" width="2.88671875" style="176" customWidth="1"/>
    <col min="2303" max="2303" width="21" style="176" customWidth="1"/>
    <col min="2304" max="2304" width="2.88671875" style="176" customWidth="1"/>
    <col min="2305" max="2305" width="18.88671875" style="176" customWidth="1"/>
    <col min="2306" max="2306" width="2.88671875" style="176" customWidth="1"/>
    <col min="2307" max="2307" width="16.88671875" style="176" customWidth="1"/>
    <col min="2308" max="2308" width="2.88671875" style="176" customWidth="1"/>
    <col min="2309" max="2309" width="16.44140625" style="176" customWidth="1"/>
    <col min="2310" max="2310" width="2.88671875" style="176" customWidth="1"/>
    <col min="2311" max="2311" width="19.88671875" style="176" customWidth="1"/>
    <col min="2312" max="2312" width="2.88671875" style="176" customWidth="1"/>
    <col min="2313" max="2313" width="19.44140625" style="176" customWidth="1"/>
    <col min="2314" max="2314" width="2.88671875" style="176" customWidth="1"/>
    <col min="2315" max="2315" width="17.109375" style="176" customWidth="1"/>
    <col min="2316" max="2316" width="2.88671875" style="176" customWidth="1"/>
    <col min="2317" max="2317" width="19.109375" style="176" customWidth="1"/>
    <col min="2318" max="2318" width="2.88671875" style="176" customWidth="1"/>
    <col min="2319" max="2319" width="18.109375" style="176" customWidth="1"/>
    <col min="2320" max="2320" width="2.88671875" style="176" customWidth="1"/>
    <col min="2321" max="2321" width="17.5546875" style="176" customWidth="1"/>
    <col min="2322" max="2322" width="2.88671875" style="176" customWidth="1"/>
    <col min="2323" max="2323" width="20.88671875" style="176" customWidth="1"/>
    <col min="2324" max="2324" width="2.88671875" style="176" customWidth="1"/>
    <col min="2325" max="2325" width="17.88671875" style="176" customWidth="1"/>
    <col min="2326" max="2326" width="2.88671875" style="176" customWidth="1"/>
    <col min="2327" max="2327" width="19.5546875" style="176" customWidth="1"/>
    <col min="2328" max="2328" width="2.88671875" style="176" customWidth="1"/>
    <col min="2329" max="2329" width="16" style="176" customWidth="1"/>
    <col min="2330" max="2330" width="2.88671875" style="176" customWidth="1"/>
    <col min="2331" max="2331" width="18.88671875" style="176" customWidth="1"/>
    <col min="2332" max="2332" width="2.88671875" style="176" customWidth="1"/>
    <col min="2333" max="2333" width="18.109375" style="176" customWidth="1"/>
    <col min="2334" max="2335" width="8.88671875" style="176" customWidth="1"/>
    <col min="2336" max="2336" width="2.88671875" style="176" customWidth="1"/>
    <col min="2337" max="2337" width="18.88671875" style="176" customWidth="1"/>
    <col min="2338" max="2338" width="2.88671875" style="176" customWidth="1"/>
    <col min="2339" max="2339" width="19" style="176" customWidth="1"/>
    <col min="2340" max="2340" width="2.88671875" style="176" customWidth="1"/>
    <col min="2341" max="2341" width="18.109375" style="176" customWidth="1"/>
    <col min="2342" max="2342" width="2.88671875" style="176" customWidth="1"/>
    <col min="2343" max="2343" width="18.5546875" style="176" customWidth="1"/>
    <col min="2344" max="2344" width="2.88671875" style="176" customWidth="1"/>
    <col min="2345" max="2345" width="18.88671875" style="176" customWidth="1"/>
    <col min="2346" max="2346" width="2.88671875" style="176" customWidth="1"/>
    <col min="2347" max="2347" width="22.5546875" style="176" customWidth="1"/>
    <col min="2348" max="2348" width="2.88671875" style="176" customWidth="1"/>
    <col min="2349" max="2349" width="19.109375" style="176" customWidth="1"/>
    <col min="2350" max="2350" width="2.88671875" style="176" customWidth="1"/>
    <col min="2351" max="2351" width="22.88671875" style="176" customWidth="1"/>
    <col min="2352" max="2352" width="2.88671875" style="176" customWidth="1"/>
    <col min="2353" max="2353" width="24.109375" style="176" customWidth="1"/>
    <col min="2354" max="2354" width="2.88671875" style="176" customWidth="1"/>
    <col min="2355" max="2355" width="22.88671875" style="176" customWidth="1"/>
    <col min="2356" max="2356" width="2.88671875" style="176" customWidth="1"/>
    <col min="2357" max="2357" width="19.88671875" style="176" customWidth="1"/>
    <col min="2358" max="2358" width="2.88671875" style="176" customWidth="1"/>
    <col min="2359" max="2359" width="22.44140625" style="176" customWidth="1"/>
    <col min="2360" max="2360" width="2.88671875" style="176" customWidth="1"/>
    <col min="2361" max="2361" width="21.88671875" style="176" customWidth="1"/>
    <col min="2362" max="2362" width="2.88671875" style="176" customWidth="1"/>
    <col min="2363" max="2363" width="25.109375" style="176" customWidth="1"/>
    <col min="2364" max="2364" width="53.109375" style="176" customWidth="1"/>
    <col min="2365" max="2365" width="2.88671875" style="176" customWidth="1"/>
    <col min="2366" max="2366" width="25.109375" style="176" customWidth="1"/>
    <col min="2367" max="2367" width="2.88671875" style="176" customWidth="1"/>
    <col min="2368" max="2368" width="24" style="176" customWidth="1"/>
    <col min="2369" max="2369" width="2.88671875" style="176" customWidth="1"/>
    <col min="2370" max="2370" width="21.88671875" style="176" customWidth="1"/>
    <col min="2371" max="2371" width="2.88671875" style="176" customWidth="1"/>
    <col min="2372" max="2372" width="22.109375" style="176" customWidth="1"/>
    <col min="2373" max="2373" width="53.88671875" style="176" customWidth="1"/>
    <col min="2374" max="2374" width="2.88671875" style="176" customWidth="1"/>
    <col min="2375" max="2375" width="23.88671875" style="176" customWidth="1"/>
    <col min="2376" max="2376" width="2.88671875" style="176" customWidth="1"/>
    <col min="2377" max="2377" width="22.5546875" style="176" customWidth="1"/>
    <col min="2378" max="2378" width="2.88671875" style="176" customWidth="1"/>
    <col min="2379" max="2379" width="18.88671875" style="176" customWidth="1"/>
    <col min="2380" max="2380" width="2.88671875" style="176" customWidth="1"/>
    <col min="2381" max="2381" width="19.109375" style="176" customWidth="1"/>
    <col min="2382" max="2382" width="2.88671875" style="176" customWidth="1"/>
    <col min="2383" max="2383" width="19.88671875" style="176" customWidth="1"/>
    <col min="2384" max="2552" width="8.88671875" style="176"/>
    <col min="2553" max="2553" width="55.109375" style="176" customWidth="1"/>
    <col min="2554" max="2554" width="2.88671875" style="176" customWidth="1"/>
    <col min="2555" max="2555" width="19.44140625" style="176" customWidth="1"/>
    <col min="2556" max="2556" width="2.88671875" style="176" customWidth="1"/>
    <col min="2557" max="2557" width="20.88671875" style="176" customWidth="1"/>
    <col min="2558" max="2558" width="2.88671875" style="176" customWidth="1"/>
    <col min="2559" max="2559" width="21" style="176" customWidth="1"/>
    <col min="2560" max="2560" width="2.88671875" style="176" customWidth="1"/>
    <col min="2561" max="2561" width="18.88671875" style="176" customWidth="1"/>
    <col min="2562" max="2562" width="2.88671875" style="176" customWidth="1"/>
    <col min="2563" max="2563" width="16.88671875" style="176" customWidth="1"/>
    <col min="2564" max="2564" width="2.88671875" style="176" customWidth="1"/>
    <col min="2565" max="2565" width="16.44140625" style="176" customWidth="1"/>
    <col min="2566" max="2566" width="2.88671875" style="176" customWidth="1"/>
    <col min="2567" max="2567" width="19.88671875" style="176" customWidth="1"/>
    <col min="2568" max="2568" width="2.88671875" style="176" customWidth="1"/>
    <col min="2569" max="2569" width="19.44140625" style="176" customWidth="1"/>
    <col min="2570" max="2570" width="2.88671875" style="176" customWidth="1"/>
    <col min="2571" max="2571" width="17.109375" style="176" customWidth="1"/>
    <col min="2572" max="2572" width="2.88671875" style="176" customWidth="1"/>
    <col min="2573" max="2573" width="19.109375" style="176" customWidth="1"/>
    <col min="2574" max="2574" width="2.88671875" style="176" customWidth="1"/>
    <col min="2575" max="2575" width="18.109375" style="176" customWidth="1"/>
    <col min="2576" max="2576" width="2.88671875" style="176" customWidth="1"/>
    <col min="2577" max="2577" width="17.5546875" style="176" customWidth="1"/>
    <col min="2578" max="2578" width="2.88671875" style="176" customWidth="1"/>
    <col min="2579" max="2579" width="20.88671875" style="176" customWidth="1"/>
    <col min="2580" max="2580" width="2.88671875" style="176" customWidth="1"/>
    <col min="2581" max="2581" width="17.88671875" style="176" customWidth="1"/>
    <col min="2582" max="2582" width="2.88671875" style="176" customWidth="1"/>
    <col min="2583" max="2583" width="19.5546875" style="176" customWidth="1"/>
    <col min="2584" max="2584" width="2.88671875" style="176" customWidth="1"/>
    <col min="2585" max="2585" width="16" style="176" customWidth="1"/>
    <col min="2586" max="2586" width="2.88671875" style="176" customWidth="1"/>
    <col min="2587" max="2587" width="18.88671875" style="176" customWidth="1"/>
    <col min="2588" max="2588" width="2.88671875" style="176" customWidth="1"/>
    <col min="2589" max="2589" width="18.109375" style="176" customWidth="1"/>
    <col min="2590" max="2591" width="8.88671875" style="176" customWidth="1"/>
    <col min="2592" max="2592" width="2.88671875" style="176" customWidth="1"/>
    <col min="2593" max="2593" width="18.88671875" style="176" customWidth="1"/>
    <col min="2594" max="2594" width="2.88671875" style="176" customWidth="1"/>
    <col min="2595" max="2595" width="19" style="176" customWidth="1"/>
    <col min="2596" max="2596" width="2.88671875" style="176" customWidth="1"/>
    <col min="2597" max="2597" width="18.109375" style="176" customWidth="1"/>
    <col min="2598" max="2598" width="2.88671875" style="176" customWidth="1"/>
    <col min="2599" max="2599" width="18.5546875" style="176" customWidth="1"/>
    <col min="2600" max="2600" width="2.88671875" style="176" customWidth="1"/>
    <col min="2601" max="2601" width="18.88671875" style="176" customWidth="1"/>
    <col min="2602" max="2602" width="2.88671875" style="176" customWidth="1"/>
    <col min="2603" max="2603" width="22.5546875" style="176" customWidth="1"/>
    <col min="2604" max="2604" width="2.88671875" style="176" customWidth="1"/>
    <col min="2605" max="2605" width="19.109375" style="176" customWidth="1"/>
    <col min="2606" max="2606" width="2.88671875" style="176" customWidth="1"/>
    <col min="2607" max="2607" width="22.88671875" style="176" customWidth="1"/>
    <col min="2608" max="2608" width="2.88671875" style="176" customWidth="1"/>
    <col min="2609" max="2609" width="24.109375" style="176" customWidth="1"/>
    <col min="2610" max="2610" width="2.88671875" style="176" customWidth="1"/>
    <col min="2611" max="2611" width="22.88671875" style="176" customWidth="1"/>
    <col min="2612" max="2612" width="2.88671875" style="176" customWidth="1"/>
    <col min="2613" max="2613" width="19.88671875" style="176" customWidth="1"/>
    <col min="2614" max="2614" width="2.88671875" style="176" customWidth="1"/>
    <col min="2615" max="2615" width="22.44140625" style="176" customWidth="1"/>
    <col min="2616" max="2616" width="2.88671875" style="176" customWidth="1"/>
    <col min="2617" max="2617" width="21.88671875" style="176" customWidth="1"/>
    <col min="2618" max="2618" width="2.88671875" style="176" customWidth="1"/>
    <col min="2619" max="2619" width="25.109375" style="176" customWidth="1"/>
    <col min="2620" max="2620" width="53.109375" style="176" customWidth="1"/>
    <col min="2621" max="2621" width="2.88671875" style="176" customWidth="1"/>
    <col min="2622" max="2622" width="25.109375" style="176" customWidth="1"/>
    <col min="2623" max="2623" width="2.88671875" style="176" customWidth="1"/>
    <col min="2624" max="2624" width="24" style="176" customWidth="1"/>
    <col min="2625" max="2625" width="2.88671875" style="176" customWidth="1"/>
    <col min="2626" max="2626" width="21.88671875" style="176" customWidth="1"/>
    <col min="2627" max="2627" width="2.88671875" style="176" customWidth="1"/>
    <col min="2628" max="2628" width="22.109375" style="176" customWidth="1"/>
    <col min="2629" max="2629" width="53.88671875" style="176" customWidth="1"/>
    <col min="2630" max="2630" width="2.88671875" style="176" customWidth="1"/>
    <col min="2631" max="2631" width="23.88671875" style="176" customWidth="1"/>
    <col min="2632" max="2632" width="2.88671875" style="176" customWidth="1"/>
    <col min="2633" max="2633" width="22.5546875" style="176" customWidth="1"/>
    <col min="2634" max="2634" width="2.88671875" style="176" customWidth="1"/>
    <col min="2635" max="2635" width="18.88671875" style="176" customWidth="1"/>
    <col min="2636" max="2636" width="2.88671875" style="176" customWidth="1"/>
    <col min="2637" max="2637" width="19.109375" style="176" customWidth="1"/>
    <col min="2638" max="2638" width="2.88671875" style="176" customWidth="1"/>
    <col min="2639" max="2639" width="19.88671875" style="176" customWidth="1"/>
    <col min="2640" max="2808" width="8.88671875" style="176"/>
    <col min="2809" max="2809" width="55.109375" style="176" customWidth="1"/>
    <col min="2810" max="2810" width="2.88671875" style="176" customWidth="1"/>
    <col min="2811" max="2811" width="19.44140625" style="176" customWidth="1"/>
    <col min="2812" max="2812" width="2.88671875" style="176" customWidth="1"/>
    <col min="2813" max="2813" width="20.88671875" style="176" customWidth="1"/>
    <col min="2814" max="2814" width="2.88671875" style="176" customWidth="1"/>
    <col min="2815" max="2815" width="21" style="176" customWidth="1"/>
    <col min="2816" max="2816" width="2.88671875" style="176" customWidth="1"/>
    <col min="2817" max="2817" width="18.88671875" style="176" customWidth="1"/>
    <col min="2818" max="2818" width="2.88671875" style="176" customWidth="1"/>
    <col min="2819" max="2819" width="16.88671875" style="176" customWidth="1"/>
    <col min="2820" max="2820" width="2.88671875" style="176" customWidth="1"/>
    <col min="2821" max="2821" width="16.44140625" style="176" customWidth="1"/>
    <col min="2822" max="2822" width="2.88671875" style="176" customWidth="1"/>
    <col min="2823" max="2823" width="19.88671875" style="176" customWidth="1"/>
    <col min="2824" max="2824" width="2.88671875" style="176" customWidth="1"/>
    <col min="2825" max="2825" width="19.44140625" style="176" customWidth="1"/>
    <col min="2826" max="2826" width="2.88671875" style="176" customWidth="1"/>
    <col min="2827" max="2827" width="17.109375" style="176" customWidth="1"/>
    <col min="2828" max="2828" width="2.88671875" style="176" customWidth="1"/>
    <col min="2829" max="2829" width="19.109375" style="176" customWidth="1"/>
    <col min="2830" max="2830" width="2.88671875" style="176" customWidth="1"/>
    <col min="2831" max="2831" width="18.109375" style="176" customWidth="1"/>
    <col min="2832" max="2832" width="2.88671875" style="176" customWidth="1"/>
    <col min="2833" max="2833" width="17.5546875" style="176" customWidth="1"/>
    <col min="2834" max="2834" width="2.88671875" style="176" customWidth="1"/>
    <col min="2835" max="2835" width="20.88671875" style="176" customWidth="1"/>
    <col min="2836" max="2836" width="2.88671875" style="176" customWidth="1"/>
    <col min="2837" max="2837" width="17.88671875" style="176" customWidth="1"/>
    <col min="2838" max="2838" width="2.88671875" style="176" customWidth="1"/>
    <col min="2839" max="2839" width="19.5546875" style="176" customWidth="1"/>
    <col min="2840" max="2840" width="2.88671875" style="176" customWidth="1"/>
    <col min="2841" max="2841" width="16" style="176" customWidth="1"/>
    <col min="2842" max="2842" width="2.88671875" style="176" customWidth="1"/>
    <col min="2843" max="2843" width="18.88671875" style="176" customWidth="1"/>
    <col min="2844" max="2844" width="2.88671875" style="176" customWidth="1"/>
    <col min="2845" max="2845" width="18.109375" style="176" customWidth="1"/>
    <col min="2846" max="2847" width="8.88671875" style="176" customWidth="1"/>
    <col min="2848" max="2848" width="2.88671875" style="176" customWidth="1"/>
    <col min="2849" max="2849" width="18.88671875" style="176" customWidth="1"/>
    <col min="2850" max="2850" width="2.88671875" style="176" customWidth="1"/>
    <col min="2851" max="2851" width="19" style="176" customWidth="1"/>
    <col min="2852" max="2852" width="2.88671875" style="176" customWidth="1"/>
    <col min="2853" max="2853" width="18.109375" style="176" customWidth="1"/>
    <col min="2854" max="2854" width="2.88671875" style="176" customWidth="1"/>
    <col min="2855" max="2855" width="18.5546875" style="176" customWidth="1"/>
    <col min="2856" max="2856" width="2.88671875" style="176" customWidth="1"/>
    <col min="2857" max="2857" width="18.88671875" style="176" customWidth="1"/>
    <col min="2858" max="2858" width="2.88671875" style="176" customWidth="1"/>
    <col min="2859" max="2859" width="22.5546875" style="176" customWidth="1"/>
    <col min="2860" max="2860" width="2.88671875" style="176" customWidth="1"/>
    <col min="2861" max="2861" width="19.109375" style="176" customWidth="1"/>
    <col min="2862" max="2862" width="2.88671875" style="176" customWidth="1"/>
    <col min="2863" max="2863" width="22.88671875" style="176" customWidth="1"/>
    <col min="2864" max="2864" width="2.88671875" style="176" customWidth="1"/>
    <col min="2865" max="2865" width="24.109375" style="176" customWidth="1"/>
    <col min="2866" max="2866" width="2.88671875" style="176" customWidth="1"/>
    <col min="2867" max="2867" width="22.88671875" style="176" customWidth="1"/>
    <col min="2868" max="2868" width="2.88671875" style="176" customWidth="1"/>
    <col min="2869" max="2869" width="19.88671875" style="176" customWidth="1"/>
    <col min="2870" max="2870" width="2.88671875" style="176" customWidth="1"/>
    <col min="2871" max="2871" width="22.44140625" style="176" customWidth="1"/>
    <col min="2872" max="2872" width="2.88671875" style="176" customWidth="1"/>
    <col min="2873" max="2873" width="21.88671875" style="176" customWidth="1"/>
    <col min="2874" max="2874" width="2.88671875" style="176" customWidth="1"/>
    <col min="2875" max="2875" width="25.109375" style="176" customWidth="1"/>
    <col min="2876" max="2876" width="53.109375" style="176" customWidth="1"/>
    <col min="2877" max="2877" width="2.88671875" style="176" customWidth="1"/>
    <col min="2878" max="2878" width="25.109375" style="176" customWidth="1"/>
    <col min="2879" max="2879" width="2.88671875" style="176" customWidth="1"/>
    <col min="2880" max="2880" width="24" style="176" customWidth="1"/>
    <col min="2881" max="2881" width="2.88671875" style="176" customWidth="1"/>
    <col min="2882" max="2882" width="21.88671875" style="176" customWidth="1"/>
    <col min="2883" max="2883" width="2.88671875" style="176" customWidth="1"/>
    <col min="2884" max="2884" width="22.109375" style="176" customWidth="1"/>
    <col min="2885" max="2885" width="53.88671875" style="176" customWidth="1"/>
    <col min="2886" max="2886" width="2.88671875" style="176" customWidth="1"/>
    <col min="2887" max="2887" width="23.88671875" style="176" customWidth="1"/>
    <col min="2888" max="2888" width="2.88671875" style="176" customWidth="1"/>
    <col min="2889" max="2889" width="22.5546875" style="176" customWidth="1"/>
    <col min="2890" max="2890" width="2.88671875" style="176" customWidth="1"/>
    <col min="2891" max="2891" width="18.88671875" style="176" customWidth="1"/>
    <col min="2892" max="2892" width="2.88671875" style="176" customWidth="1"/>
    <col min="2893" max="2893" width="19.109375" style="176" customWidth="1"/>
    <col min="2894" max="2894" width="2.88671875" style="176" customWidth="1"/>
    <col min="2895" max="2895" width="19.88671875" style="176" customWidth="1"/>
    <col min="2896" max="3064" width="8.88671875" style="176"/>
    <col min="3065" max="3065" width="55.109375" style="176" customWidth="1"/>
    <col min="3066" max="3066" width="2.88671875" style="176" customWidth="1"/>
    <col min="3067" max="3067" width="19.44140625" style="176" customWidth="1"/>
    <col min="3068" max="3068" width="2.88671875" style="176" customWidth="1"/>
    <col min="3069" max="3069" width="20.88671875" style="176" customWidth="1"/>
    <col min="3070" max="3070" width="2.88671875" style="176" customWidth="1"/>
    <col min="3071" max="3071" width="21" style="176" customWidth="1"/>
    <col min="3072" max="3072" width="2.88671875" style="176" customWidth="1"/>
    <col min="3073" max="3073" width="18.88671875" style="176" customWidth="1"/>
    <col min="3074" max="3074" width="2.88671875" style="176" customWidth="1"/>
    <col min="3075" max="3075" width="16.88671875" style="176" customWidth="1"/>
    <col min="3076" max="3076" width="2.88671875" style="176" customWidth="1"/>
    <col min="3077" max="3077" width="16.44140625" style="176" customWidth="1"/>
    <col min="3078" max="3078" width="2.88671875" style="176" customWidth="1"/>
    <col min="3079" max="3079" width="19.88671875" style="176" customWidth="1"/>
    <col min="3080" max="3080" width="2.88671875" style="176" customWidth="1"/>
    <col min="3081" max="3081" width="19.44140625" style="176" customWidth="1"/>
    <col min="3082" max="3082" width="2.88671875" style="176" customWidth="1"/>
    <col min="3083" max="3083" width="17.109375" style="176" customWidth="1"/>
    <col min="3084" max="3084" width="2.88671875" style="176" customWidth="1"/>
    <col min="3085" max="3085" width="19.109375" style="176" customWidth="1"/>
    <col min="3086" max="3086" width="2.88671875" style="176" customWidth="1"/>
    <col min="3087" max="3087" width="18.109375" style="176" customWidth="1"/>
    <col min="3088" max="3088" width="2.88671875" style="176" customWidth="1"/>
    <col min="3089" max="3089" width="17.5546875" style="176" customWidth="1"/>
    <col min="3090" max="3090" width="2.88671875" style="176" customWidth="1"/>
    <col min="3091" max="3091" width="20.88671875" style="176" customWidth="1"/>
    <col min="3092" max="3092" width="2.88671875" style="176" customWidth="1"/>
    <col min="3093" max="3093" width="17.88671875" style="176" customWidth="1"/>
    <col min="3094" max="3094" width="2.88671875" style="176" customWidth="1"/>
    <col min="3095" max="3095" width="19.5546875" style="176" customWidth="1"/>
    <col min="3096" max="3096" width="2.88671875" style="176" customWidth="1"/>
    <col min="3097" max="3097" width="16" style="176" customWidth="1"/>
    <col min="3098" max="3098" width="2.88671875" style="176" customWidth="1"/>
    <col min="3099" max="3099" width="18.88671875" style="176" customWidth="1"/>
    <col min="3100" max="3100" width="2.88671875" style="176" customWidth="1"/>
    <col min="3101" max="3101" width="18.109375" style="176" customWidth="1"/>
    <col min="3102" max="3103" width="8.88671875" style="176" customWidth="1"/>
    <col min="3104" max="3104" width="2.88671875" style="176" customWidth="1"/>
    <col min="3105" max="3105" width="18.88671875" style="176" customWidth="1"/>
    <col min="3106" max="3106" width="2.88671875" style="176" customWidth="1"/>
    <col min="3107" max="3107" width="19" style="176" customWidth="1"/>
    <col min="3108" max="3108" width="2.88671875" style="176" customWidth="1"/>
    <col min="3109" max="3109" width="18.109375" style="176" customWidth="1"/>
    <col min="3110" max="3110" width="2.88671875" style="176" customWidth="1"/>
    <col min="3111" max="3111" width="18.5546875" style="176" customWidth="1"/>
    <col min="3112" max="3112" width="2.88671875" style="176" customWidth="1"/>
    <col min="3113" max="3113" width="18.88671875" style="176" customWidth="1"/>
    <col min="3114" max="3114" width="2.88671875" style="176" customWidth="1"/>
    <col min="3115" max="3115" width="22.5546875" style="176" customWidth="1"/>
    <col min="3116" max="3116" width="2.88671875" style="176" customWidth="1"/>
    <col min="3117" max="3117" width="19.109375" style="176" customWidth="1"/>
    <col min="3118" max="3118" width="2.88671875" style="176" customWidth="1"/>
    <col min="3119" max="3119" width="22.88671875" style="176" customWidth="1"/>
    <col min="3120" max="3120" width="2.88671875" style="176" customWidth="1"/>
    <col min="3121" max="3121" width="24.109375" style="176" customWidth="1"/>
    <col min="3122" max="3122" width="2.88671875" style="176" customWidth="1"/>
    <col min="3123" max="3123" width="22.88671875" style="176" customWidth="1"/>
    <col min="3124" max="3124" width="2.88671875" style="176" customWidth="1"/>
    <col min="3125" max="3125" width="19.88671875" style="176" customWidth="1"/>
    <col min="3126" max="3126" width="2.88671875" style="176" customWidth="1"/>
    <col min="3127" max="3127" width="22.44140625" style="176" customWidth="1"/>
    <col min="3128" max="3128" width="2.88671875" style="176" customWidth="1"/>
    <col min="3129" max="3129" width="21.88671875" style="176" customWidth="1"/>
    <col min="3130" max="3130" width="2.88671875" style="176" customWidth="1"/>
    <col min="3131" max="3131" width="25.109375" style="176" customWidth="1"/>
    <col min="3132" max="3132" width="53.109375" style="176" customWidth="1"/>
    <col min="3133" max="3133" width="2.88671875" style="176" customWidth="1"/>
    <col min="3134" max="3134" width="25.109375" style="176" customWidth="1"/>
    <col min="3135" max="3135" width="2.88671875" style="176" customWidth="1"/>
    <col min="3136" max="3136" width="24" style="176" customWidth="1"/>
    <col min="3137" max="3137" width="2.88671875" style="176" customWidth="1"/>
    <col min="3138" max="3138" width="21.88671875" style="176" customWidth="1"/>
    <col min="3139" max="3139" width="2.88671875" style="176" customWidth="1"/>
    <col min="3140" max="3140" width="22.109375" style="176" customWidth="1"/>
    <col min="3141" max="3141" width="53.88671875" style="176" customWidth="1"/>
    <col min="3142" max="3142" width="2.88671875" style="176" customWidth="1"/>
    <col min="3143" max="3143" width="23.88671875" style="176" customWidth="1"/>
    <col min="3144" max="3144" width="2.88671875" style="176" customWidth="1"/>
    <col min="3145" max="3145" width="22.5546875" style="176" customWidth="1"/>
    <col min="3146" max="3146" width="2.88671875" style="176" customWidth="1"/>
    <col min="3147" max="3147" width="18.88671875" style="176" customWidth="1"/>
    <col min="3148" max="3148" width="2.88671875" style="176" customWidth="1"/>
    <col min="3149" max="3149" width="19.109375" style="176" customWidth="1"/>
    <col min="3150" max="3150" width="2.88671875" style="176" customWidth="1"/>
    <col min="3151" max="3151" width="19.88671875" style="176" customWidth="1"/>
    <col min="3152" max="3320" width="8.88671875" style="176"/>
    <col min="3321" max="3321" width="55.109375" style="176" customWidth="1"/>
    <col min="3322" max="3322" width="2.88671875" style="176" customWidth="1"/>
    <col min="3323" max="3323" width="19.44140625" style="176" customWidth="1"/>
    <col min="3324" max="3324" width="2.88671875" style="176" customWidth="1"/>
    <col min="3325" max="3325" width="20.88671875" style="176" customWidth="1"/>
    <col min="3326" max="3326" width="2.88671875" style="176" customWidth="1"/>
    <col min="3327" max="3327" width="21" style="176" customWidth="1"/>
    <col min="3328" max="3328" width="2.88671875" style="176" customWidth="1"/>
    <col min="3329" max="3329" width="18.88671875" style="176" customWidth="1"/>
    <col min="3330" max="3330" width="2.88671875" style="176" customWidth="1"/>
    <col min="3331" max="3331" width="16.88671875" style="176" customWidth="1"/>
    <col min="3332" max="3332" width="2.88671875" style="176" customWidth="1"/>
    <col min="3333" max="3333" width="16.44140625" style="176" customWidth="1"/>
    <col min="3334" max="3334" width="2.88671875" style="176" customWidth="1"/>
    <col min="3335" max="3335" width="19.88671875" style="176" customWidth="1"/>
    <col min="3336" max="3336" width="2.88671875" style="176" customWidth="1"/>
    <col min="3337" max="3337" width="19.44140625" style="176" customWidth="1"/>
    <col min="3338" max="3338" width="2.88671875" style="176" customWidth="1"/>
    <col min="3339" max="3339" width="17.109375" style="176" customWidth="1"/>
    <col min="3340" max="3340" width="2.88671875" style="176" customWidth="1"/>
    <col min="3341" max="3341" width="19.109375" style="176" customWidth="1"/>
    <col min="3342" max="3342" width="2.88671875" style="176" customWidth="1"/>
    <col min="3343" max="3343" width="18.109375" style="176" customWidth="1"/>
    <col min="3344" max="3344" width="2.88671875" style="176" customWidth="1"/>
    <col min="3345" max="3345" width="17.5546875" style="176" customWidth="1"/>
    <col min="3346" max="3346" width="2.88671875" style="176" customWidth="1"/>
    <col min="3347" max="3347" width="20.88671875" style="176" customWidth="1"/>
    <col min="3348" max="3348" width="2.88671875" style="176" customWidth="1"/>
    <col min="3349" max="3349" width="17.88671875" style="176" customWidth="1"/>
    <col min="3350" max="3350" width="2.88671875" style="176" customWidth="1"/>
    <col min="3351" max="3351" width="19.5546875" style="176" customWidth="1"/>
    <col min="3352" max="3352" width="2.88671875" style="176" customWidth="1"/>
    <col min="3353" max="3353" width="16" style="176" customWidth="1"/>
    <col min="3354" max="3354" width="2.88671875" style="176" customWidth="1"/>
    <col min="3355" max="3355" width="18.88671875" style="176" customWidth="1"/>
    <col min="3356" max="3356" width="2.88671875" style="176" customWidth="1"/>
    <col min="3357" max="3357" width="18.109375" style="176" customWidth="1"/>
    <col min="3358" max="3359" width="8.88671875" style="176" customWidth="1"/>
    <col min="3360" max="3360" width="2.88671875" style="176" customWidth="1"/>
    <col min="3361" max="3361" width="18.88671875" style="176" customWidth="1"/>
    <col min="3362" max="3362" width="2.88671875" style="176" customWidth="1"/>
    <col min="3363" max="3363" width="19" style="176" customWidth="1"/>
    <col min="3364" max="3364" width="2.88671875" style="176" customWidth="1"/>
    <col min="3365" max="3365" width="18.109375" style="176" customWidth="1"/>
    <col min="3366" max="3366" width="2.88671875" style="176" customWidth="1"/>
    <col min="3367" max="3367" width="18.5546875" style="176" customWidth="1"/>
    <col min="3368" max="3368" width="2.88671875" style="176" customWidth="1"/>
    <col min="3369" max="3369" width="18.88671875" style="176" customWidth="1"/>
    <col min="3370" max="3370" width="2.88671875" style="176" customWidth="1"/>
    <col min="3371" max="3371" width="22.5546875" style="176" customWidth="1"/>
    <col min="3372" max="3372" width="2.88671875" style="176" customWidth="1"/>
    <col min="3373" max="3373" width="19.109375" style="176" customWidth="1"/>
    <col min="3374" max="3374" width="2.88671875" style="176" customWidth="1"/>
    <col min="3375" max="3375" width="22.88671875" style="176" customWidth="1"/>
    <col min="3376" max="3376" width="2.88671875" style="176" customWidth="1"/>
    <col min="3377" max="3377" width="24.109375" style="176" customWidth="1"/>
    <col min="3378" max="3378" width="2.88671875" style="176" customWidth="1"/>
    <col min="3379" max="3379" width="22.88671875" style="176" customWidth="1"/>
    <col min="3380" max="3380" width="2.88671875" style="176" customWidth="1"/>
    <col min="3381" max="3381" width="19.88671875" style="176" customWidth="1"/>
    <col min="3382" max="3382" width="2.88671875" style="176" customWidth="1"/>
    <col min="3383" max="3383" width="22.44140625" style="176" customWidth="1"/>
    <col min="3384" max="3384" width="2.88671875" style="176" customWidth="1"/>
    <col min="3385" max="3385" width="21.88671875" style="176" customWidth="1"/>
    <col min="3386" max="3386" width="2.88671875" style="176" customWidth="1"/>
    <col min="3387" max="3387" width="25.109375" style="176" customWidth="1"/>
    <col min="3388" max="3388" width="53.109375" style="176" customWidth="1"/>
    <col min="3389" max="3389" width="2.88671875" style="176" customWidth="1"/>
    <col min="3390" max="3390" width="25.109375" style="176" customWidth="1"/>
    <col min="3391" max="3391" width="2.88671875" style="176" customWidth="1"/>
    <col min="3392" max="3392" width="24" style="176" customWidth="1"/>
    <col min="3393" max="3393" width="2.88671875" style="176" customWidth="1"/>
    <col min="3394" max="3394" width="21.88671875" style="176" customWidth="1"/>
    <col min="3395" max="3395" width="2.88671875" style="176" customWidth="1"/>
    <col min="3396" max="3396" width="22.109375" style="176" customWidth="1"/>
    <col min="3397" max="3397" width="53.88671875" style="176" customWidth="1"/>
    <col min="3398" max="3398" width="2.88671875" style="176" customWidth="1"/>
    <col min="3399" max="3399" width="23.88671875" style="176" customWidth="1"/>
    <col min="3400" max="3400" width="2.88671875" style="176" customWidth="1"/>
    <col min="3401" max="3401" width="22.5546875" style="176" customWidth="1"/>
    <col min="3402" max="3402" width="2.88671875" style="176" customWidth="1"/>
    <col min="3403" max="3403" width="18.88671875" style="176" customWidth="1"/>
    <col min="3404" max="3404" width="2.88671875" style="176" customWidth="1"/>
    <col min="3405" max="3405" width="19.109375" style="176" customWidth="1"/>
    <col min="3406" max="3406" width="2.88671875" style="176" customWidth="1"/>
    <col min="3407" max="3407" width="19.88671875" style="176" customWidth="1"/>
    <col min="3408" max="3576" width="8.88671875" style="176"/>
    <col min="3577" max="3577" width="55.109375" style="176" customWidth="1"/>
    <col min="3578" max="3578" width="2.88671875" style="176" customWidth="1"/>
    <col min="3579" max="3579" width="19.44140625" style="176" customWidth="1"/>
    <col min="3580" max="3580" width="2.88671875" style="176" customWidth="1"/>
    <col min="3581" max="3581" width="20.88671875" style="176" customWidth="1"/>
    <col min="3582" max="3582" width="2.88671875" style="176" customWidth="1"/>
    <col min="3583" max="3583" width="21" style="176" customWidth="1"/>
    <col min="3584" max="3584" width="2.88671875" style="176" customWidth="1"/>
    <col min="3585" max="3585" width="18.88671875" style="176" customWidth="1"/>
    <col min="3586" max="3586" width="2.88671875" style="176" customWidth="1"/>
    <col min="3587" max="3587" width="16.88671875" style="176" customWidth="1"/>
    <col min="3588" max="3588" width="2.88671875" style="176" customWidth="1"/>
    <col min="3589" max="3589" width="16.44140625" style="176" customWidth="1"/>
    <col min="3590" max="3590" width="2.88671875" style="176" customWidth="1"/>
    <col min="3591" max="3591" width="19.88671875" style="176" customWidth="1"/>
    <col min="3592" max="3592" width="2.88671875" style="176" customWidth="1"/>
    <col min="3593" max="3593" width="19.44140625" style="176" customWidth="1"/>
    <col min="3594" max="3594" width="2.88671875" style="176" customWidth="1"/>
    <col min="3595" max="3595" width="17.109375" style="176" customWidth="1"/>
    <col min="3596" max="3596" width="2.88671875" style="176" customWidth="1"/>
    <col min="3597" max="3597" width="19.109375" style="176" customWidth="1"/>
    <col min="3598" max="3598" width="2.88671875" style="176" customWidth="1"/>
    <col min="3599" max="3599" width="18.109375" style="176" customWidth="1"/>
    <col min="3600" max="3600" width="2.88671875" style="176" customWidth="1"/>
    <col min="3601" max="3601" width="17.5546875" style="176" customWidth="1"/>
    <col min="3602" max="3602" width="2.88671875" style="176" customWidth="1"/>
    <col min="3603" max="3603" width="20.88671875" style="176" customWidth="1"/>
    <col min="3604" max="3604" width="2.88671875" style="176" customWidth="1"/>
    <col min="3605" max="3605" width="17.88671875" style="176" customWidth="1"/>
    <col min="3606" max="3606" width="2.88671875" style="176" customWidth="1"/>
    <col min="3607" max="3607" width="19.5546875" style="176" customWidth="1"/>
    <col min="3608" max="3608" width="2.88671875" style="176" customWidth="1"/>
    <col min="3609" max="3609" width="16" style="176" customWidth="1"/>
    <col min="3610" max="3610" width="2.88671875" style="176" customWidth="1"/>
    <col min="3611" max="3611" width="18.88671875" style="176" customWidth="1"/>
    <col min="3612" max="3612" width="2.88671875" style="176" customWidth="1"/>
    <col min="3613" max="3613" width="18.109375" style="176" customWidth="1"/>
    <col min="3614" max="3615" width="8.88671875" style="176" customWidth="1"/>
    <col min="3616" max="3616" width="2.88671875" style="176" customWidth="1"/>
    <col min="3617" max="3617" width="18.88671875" style="176" customWidth="1"/>
    <col min="3618" max="3618" width="2.88671875" style="176" customWidth="1"/>
    <col min="3619" max="3619" width="19" style="176" customWidth="1"/>
    <col min="3620" max="3620" width="2.88671875" style="176" customWidth="1"/>
    <col min="3621" max="3621" width="18.109375" style="176" customWidth="1"/>
    <col min="3622" max="3622" width="2.88671875" style="176" customWidth="1"/>
    <col min="3623" max="3623" width="18.5546875" style="176" customWidth="1"/>
    <col min="3624" max="3624" width="2.88671875" style="176" customWidth="1"/>
    <col min="3625" max="3625" width="18.88671875" style="176" customWidth="1"/>
    <col min="3626" max="3626" width="2.88671875" style="176" customWidth="1"/>
    <col min="3627" max="3627" width="22.5546875" style="176" customWidth="1"/>
    <col min="3628" max="3628" width="2.88671875" style="176" customWidth="1"/>
    <col min="3629" max="3629" width="19.109375" style="176" customWidth="1"/>
    <col min="3630" max="3630" width="2.88671875" style="176" customWidth="1"/>
    <col min="3631" max="3631" width="22.88671875" style="176" customWidth="1"/>
    <col min="3632" max="3632" width="2.88671875" style="176" customWidth="1"/>
    <col min="3633" max="3633" width="24.109375" style="176" customWidth="1"/>
    <col min="3634" max="3634" width="2.88671875" style="176" customWidth="1"/>
    <col min="3635" max="3635" width="22.88671875" style="176" customWidth="1"/>
    <col min="3636" max="3636" width="2.88671875" style="176" customWidth="1"/>
    <col min="3637" max="3637" width="19.88671875" style="176" customWidth="1"/>
    <col min="3638" max="3638" width="2.88671875" style="176" customWidth="1"/>
    <col min="3639" max="3639" width="22.44140625" style="176" customWidth="1"/>
    <col min="3640" max="3640" width="2.88671875" style="176" customWidth="1"/>
    <col min="3641" max="3641" width="21.88671875" style="176" customWidth="1"/>
    <col min="3642" max="3642" width="2.88671875" style="176" customWidth="1"/>
    <col min="3643" max="3643" width="25.109375" style="176" customWidth="1"/>
    <col min="3644" max="3644" width="53.109375" style="176" customWidth="1"/>
    <col min="3645" max="3645" width="2.88671875" style="176" customWidth="1"/>
    <col min="3646" max="3646" width="25.109375" style="176" customWidth="1"/>
    <col min="3647" max="3647" width="2.88671875" style="176" customWidth="1"/>
    <col min="3648" max="3648" width="24" style="176" customWidth="1"/>
    <col min="3649" max="3649" width="2.88671875" style="176" customWidth="1"/>
    <col min="3650" max="3650" width="21.88671875" style="176" customWidth="1"/>
    <col min="3651" max="3651" width="2.88671875" style="176" customWidth="1"/>
    <col min="3652" max="3652" width="22.109375" style="176" customWidth="1"/>
    <col min="3653" max="3653" width="53.88671875" style="176" customWidth="1"/>
    <col min="3654" max="3654" width="2.88671875" style="176" customWidth="1"/>
    <col min="3655" max="3655" width="23.88671875" style="176" customWidth="1"/>
    <col min="3656" max="3656" width="2.88671875" style="176" customWidth="1"/>
    <col min="3657" max="3657" width="22.5546875" style="176" customWidth="1"/>
    <col min="3658" max="3658" width="2.88671875" style="176" customWidth="1"/>
    <col min="3659" max="3659" width="18.88671875" style="176" customWidth="1"/>
    <col min="3660" max="3660" width="2.88671875" style="176" customWidth="1"/>
    <col min="3661" max="3661" width="19.109375" style="176" customWidth="1"/>
    <col min="3662" max="3662" width="2.88671875" style="176" customWidth="1"/>
    <col min="3663" max="3663" width="19.88671875" style="176" customWidth="1"/>
    <col min="3664" max="3832" width="8.88671875" style="176"/>
    <col min="3833" max="3833" width="55.109375" style="176" customWidth="1"/>
    <col min="3834" max="3834" width="2.88671875" style="176" customWidth="1"/>
    <col min="3835" max="3835" width="19.44140625" style="176" customWidth="1"/>
    <col min="3836" max="3836" width="2.88671875" style="176" customWidth="1"/>
    <col min="3837" max="3837" width="20.88671875" style="176" customWidth="1"/>
    <col min="3838" max="3838" width="2.88671875" style="176" customWidth="1"/>
    <col min="3839" max="3839" width="21" style="176" customWidth="1"/>
    <col min="3840" max="3840" width="2.88671875" style="176" customWidth="1"/>
    <col min="3841" max="3841" width="18.88671875" style="176" customWidth="1"/>
    <col min="3842" max="3842" width="2.88671875" style="176" customWidth="1"/>
    <col min="3843" max="3843" width="16.88671875" style="176" customWidth="1"/>
    <col min="3844" max="3844" width="2.88671875" style="176" customWidth="1"/>
    <col min="3845" max="3845" width="16.44140625" style="176" customWidth="1"/>
    <col min="3846" max="3846" width="2.88671875" style="176" customWidth="1"/>
    <col min="3847" max="3847" width="19.88671875" style="176" customWidth="1"/>
    <col min="3848" max="3848" width="2.88671875" style="176" customWidth="1"/>
    <col min="3849" max="3849" width="19.44140625" style="176" customWidth="1"/>
    <col min="3850" max="3850" width="2.88671875" style="176" customWidth="1"/>
    <col min="3851" max="3851" width="17.109375" style="176" customWidth="1"/>
    <col min="3852" max="3852" width="2.88671875" style="176" customWidth="1"/>
    <col min="3853" max="3853" width="19.109375" style="176" customWidth="1"/>
    <col min="3854" max="3854" width="2.88671875" style="176" customWidth="1"/>
    <col min="3855" max="3855" width="18.109375" style="176" customWidth="1"/>
    <col min="3856" max="3856" width="2.88671875" style="176" customWidth="1"/>
    <col min="3857" max="3857" width="17.5546875" style="176" customWidth="1"/>
    <col min="3858" max="3858" width="2.88671875" style="176" customWidth="1"/>
    <col min="3859" max="3859" width="20.88671875" style="176" customWidth="1"/>
    <col min="3860" max="3860" width="2.88671875" style="176" customWidth="1"/>
    <col min="3861" max="3861" width="17.88671875" style="176" customWidth="1"/>
    <col min="3862" max="3862" width="2.88671875" style="176" customWidth="1"/>
    <col min="3863" max="3863" width="19.5546875" style="176" customWidth="1"/>
    <col min="3864" max="3864" width="2.88671875" style="176" customWidth="1"/>
    <col min="3865" max="3865" width="16" style="176" customWidth="1"/>
    <col min="3866" max="3866" width="2.88671875" style="176" customWidth="1"/>
    <col min="3867" max="3867" width="18.88671875" style="176" customWidth="1"/>
    <col min="3868" max="3868" width="2.88671875" style="176" customWidth="1"/>
    <col min="3869" max="3869" width="18.109375" style="176" customWidth="1"/>
    <col min="3870" max="3871" width="8.88671875" style="176" customWidth="1"/>
    <col min="3872" max="3872" width="2.88671875" style="176" customWidth="1"/>
    <col min="3873" max="3873" width="18.88671875" style="176" customWidth="1"/>
    <col min="3874" max="3874" width="2.88671875" style="176" customWidth="1"/>
    <col min="3875" max="3875" width="19" style="176" customWidth="1"/>
    <col min="3876" max="3876" width="2.88671875" style="176" customWidth="1"/>
    <col min="3877" max="3877" width="18.109375" style="176" customWidth="1"/>
    <col min="3878" max="3878" width="2.88671875" style="176" customWidth="1"/>
    <col min="3879" max="3879" width="18.5546875" style="176" customWidth="1"/>
    <col min="3880" max="3880" width="2.88671875" style="176" customWidth="1"/>
    <col min="3881" max="3881" width="18.88671875" style="176" customWidth="1"/>
    <col min="3882" max="3882" width="2.88671875" style="176" customWidth="1"/>
    <col min="3883" max="3883" width="22.5546875" style="176" customWidth="1"/>
    <col min="3884" max="3884" width="2.88671875" style="176" customWidth="1"/>
    <col min="3885" max="3885" width="19.109375" style="176" customWidth="1"/>
    <col min="3886" max="3886" width="2.88671875" style="176" customWidth="1"/>
    <col min="3887" max="3887" width="22.88671875" style="176" customWidth="1"/>
    <col min="3888" max="3888" width="2.88671875" style="176" customWidth="1"/>
    <col min="3889" max="3889" width="24.109375" style="176" customWidth="1"/>
    <col min="3890" max="3890" width="2.88671875" style="176" customWidth="1"/>
    <col min="3891" max="3891" width="22.88671875" style="176" customWidth="1"/>
    <col min="3892" max="3892" width="2.88671875" style="176" customWidth="1"/>
    <col min="3893" max="3893" width="19.88671875" style="176" customWidth="1"/>
    <col min="3894" max="3894" width="2.88671875" style="176" customWidth="1"/>
    <col min="3895" max="3895" width="22.44140625" style="176" customWidth="1"/>
    <col min="3896" max="3896" width="2.88671875" style="176" customWidth="1"/>
    <col min="3897" max="3897" width="21.88671875" style="176" customWidth="1"/>
    <col min="3898" max="3898" width="2.88671875" style="176" customWidth="1"/>
    <col min="3899" max="3899" width="25.109375" style="176" customWidth="1"/>
    <col min="3900" max="3900" width="53.109375" style="176" customWidth="1"/>
    <col min="3901" max="3901" width="2.88671875" style="176" customWidth="1"/>
    <col min="3902" max="3902" width="25.109375" style="176" customWidth="1"/>
    <col min="3903" max="3903" width="2.88671875" style="176" customWidth="1"/>
    <col min="3904" max="3904" width="24" style="176" customWidth="1"/>
    <col min="3905" max="3905" width="2.88671875" style="176" customWidth="1"/>
    <col min="3906" max="3906" width="21.88671875" style="176" customWidth="1"/>
    <col min="3907" max="3907" width="2.88671875" style="176" customWidth="1"/>
    <col min="3908" max="3908" width="22.109375" style="176" customWidth="1"/>
    <col min="3909" max="3909" width="53.88671875" style="176" customWidth="1"/>
    <col min="3910" max="3910" width="2.88671875" style="176" customWidth="1"/>
    <col min="3911" max="3911" width="23.88671875" style="176" customWidth="1"/>
    <col min="3912" max="3912" width="2.88671875" style="176" customWidth="1"/>
    <col min="3913" max="3913" width="22.5546875" style="176" customWidth="1"/>
    <col min="3914" max="3914" width="2.88671875" style="176" customWidth="1"/>
    <col min="3915" max="3915" width="18.88671875" style="176" customWidth="1"/>
    <col min="3916" max="3916" width="2.88671875" style="176" customWidth="1"/>
    <col min="3917" max="3917" width="19.109375" style="176" customWidth="1"/>
    <col min="3918" max="3918" width="2.88671875" style="176" customWidth="1"/>
    <col min="3919" max="3919" width="19.88671875" style="176" customWidth="1"/>
    <col min="3920" max="4088" width="8.88671875" style="176"/>
    <col min="4089" max="4089" width="55.109375" style="176" customWidth="1"/>
    <col min="4090" max="4090" width="2.88671875" style="176" customWidth="1"/>
    <col min="4091" max="4091" width="19.44140625" style="176" customWidth="1"/>
    <col min="4092" max="4092" width="2.88671875" style="176" customWidth="1"/>
    <col min="4093" max="4093" width="20.88671875" style="176" customWidth="1"/>
    <col min="4094" max="4094" width="2.88671875" style="176" customWidth="1"/>
    <col min="4095" max="4095" width="21" style="176" customWidth="1"/>
    <col min="4096" max="4096" width="2.88671875" style="176" customWidth="1"/>
    <col min="4097" max="4097" width="18.88671875" style="176" customWidth="1"/>
    <col min="4098" max="4098" width="2.88671875" style="176" customWidth="1"/>
    <col min="4099" max="4099" width="16.88671875" style="176" customWidth="1"/>
    <col min="4100" max="4100" width="2.88671875" style="176" customWidth="1"/>
    <col min="4101" max="4101" width="16.44140625" style="176" customWidth="1"/>
    <col min="4102" max="4102" width="2.88671875" style="176" customWidth="1"/>
    <col min="4103" max="4103" width="19.88671875" style="176" customWidth="1"/>
    <col min="4104" max="4104" width="2.88671875" style="176" customWidth="1"/>
    <col min="4105" max="4105" width="19.44140625" style="176" customWidth="1"/>
    <col min="4106" max="4106" width="2.88671875" style="176" customWidth="1"/>
    <col min="4107" max="4107" width="17.109375" style="176" customWidth="1"/>
    <col min="4108" max="4108" width="2.88671875" style="176" customWidth="1"/>
    <col min="4109" max="4109" width="19.109375" style="176" customWidth="1"/>
    <col min="4110" max="4110" width="2.88671875" style="176" customWidth="1"/>
    <col min="4111" max="4111" width="18.109375" style="176" customWidth="1"/>
    <col min="4112" max="4112" width="2.88671875" style="176" customWidth="1"/>
    <col min="4113" max="4113" width="17.5546875" style="176" customWidth="1"/>
    <col min="4114" max="4114" width="2.88671875" style="176" customWidth="1"/>
    <col min="4115" max="4115" width="20.88671875" style="176" customWidth="1"/>
    <col min="4116" max="4116" width="2.88671875" style="176" customWidth="1"/>
    <col min="4117" max="4117" width="17.88671875" style="176" customWidth="1"/>
    <col min="4118" max="4118" width="2.88671875" style="176" customWidth="1"/>
    <col min="4119" max="4119" width="19.5546875" style="176" customWidth="1"/>
    <col min="4120" max="4120" width="2.88671875" style="176" customWidth="1"/>
    <col min="4121" max="4121" width="16" style="176" customWidth="1"/>
    <col min="4122" max="4122" width="2.88671875" style="176" customWidth="1"/>
    <col min="4123" max="4123" width="18.88671875" style="176" customWidth="1"/>
    <col min="4124" max="4124" width="2.88671875" style="176" customWidth="1"/>
    <col min="4125" max="4125" width="18.109375" style="176" customWidth="1"/>
    <col min="4126" max="4127" width="8.88671875" style="176" customWidth="1"/>
    <col min="4128" max="4128" width="2.88671875" style="176" customWidth="1"/>
    <col min="4129" max="4129" width="18.88671875" style="176" customWidth="1"/>
    <col min="4130" max="4130" width="2.88671875" style="176" customWidth="1"/>
    <col min="4131" max="4131" width="19" style="176" customWidth="1"/>
    <col min="4132" max="4132" width="2.88671875" style="176" customWidth="1"/>
    <col min="4133" max="4133" width="18.109375" style="176" customWidth="1"/>
    <col min="4134" max="4134" width="2.88671875" style="176" customWidth="1"/>
    <col min="4135" max="4135" width="18.5546875" style="176" customWidth="1"/>
    <col min="4136" max="4136" width="2.88671875" style="176" customWidth="1"/>
    <col min="4137" max="4137" width="18.88671875" style="176" customWidth="1"/>
    <col min="4138" max="4138" width="2.88671875" style="176" customWidth="1"/>
    <col min="4139" max="4139" width="22.5546875" style="176" customWidth="1"/>
    <col min="4140" max="4140" width="2.88671875" style="176" customWidth="1"/>
    <col min="4141" max="4141" width="19.109375" style="176" customWidth="1"/>
    <col min="4142" max="4142" width="2.88671875" style="176" customWidth="1"/>
    <col min="4143" max="4143" width="22.88671875" style="176" customWidth="1"/>
    <col min="4144" max="4144" width="2.88671875" style="176" customWidth="1"/>
    <col min="4145" max="4145" width="24.109375" style="176" customWidth="1"/>
    <col min="4146" max="4146" width="2.88671875" style="176" customWidth="1"/>
    <col min="4147" max="4147" width="22.88671875" style="176" customWidth="1"/>
    <col min="4148" max="4148" width="2.88671875" style="176" customWidth="1"/>
    <col min="4149" max="4149" width="19.88671875" style="176" customWidth="1"/>
    <col min="4150" max="4150" width="2.88671875" style="176" customWidth="1"/>
    <col min="4151" max="4151" width="22.44140625" style="176" customWidth="1"/>
    <col min="4152" max="4152" width="2.88671875" style="176" customWidth="1"/>
    <col min="4153" max="4153" width="21.88671875" style="176" customWidth="1"/>
    <col min="4154" max="4154" width="2.88671875" style="176" customWidth="1"/>
    <col min="4155" max="4155" width="25.109375" style="176" customWidth="1"/>
    <col min="4156" max="4156" width="53.109375" style="176" customWidth="1"/>
    <col min="4157" max="4157" width="2.88671875" style="176" customWidth="1"/>
    <col min="4158" max="4158" width="25.109375" style="176" customWidth="1"/>
    <col min="4159" max="4159" width="2.88671875" style="176" customWidth="1"/>
    <col min="4160" max="4160" width="24" style="176" customWidth="1"/>
    <col min="4161" max="4161" width="2.88671875" style="176" customWidth="1"/>
    <col min="4162" max="4162" width="21.88671875" style="176" customWidth="1"/>
    <col min="4163" max="4163" width="2.88671875" style="176" customWidth="1"/>
    <col min="4164" max="4164" width="22.109375" style="176" customWidth="1"/>
    <col min="4165" max="4165" width="53.88671875" style="176" customWidth="1"/>
    <col min="4166" max="4166" width="2.88671875" style="176" customWidth="1"/>
    <col min="4167" max="4167" width="23.88671875" style="176" customWidth="1"/>
    <col min="4168" max="4168" width="2.88671875" style="176" customWidth="1"/>
    <col min="4169" max="4169" width="22.5546875" style="176" customWidth="1"/>
    <col min="4170" max="4170" width="2.88671875" style="176" customWidth="1"/>
    <col min="4171" max="4171" width="18.88671875" style="176" customWidth="1"/>
    <col min="4172" max="4172" width="2.88671875" style="176" customWidth="1"/>
    <col min="4173" max="4173" width="19.109375" style="176" customWidth="1"/>
    <col min="4174" max="4174" width="2.88671875" style="176" customWidth="1"/>
    <col min="4175" max="4175" width="19.88671875" style="176" customWidth="1"/>
    <col min="4176" max="4344" width="8.88671875" style="176"/>
    <col min="4345" max="4345" width="55.109375" style="176" customWidth="1"/>
    <col min="4346" max="4346" width="2.88671875" style="176" customWidth="1"/>
    <col min="4347" max="4347" width="19.44140625" style="176" customWidth="1"/>
    <col min="4348" max="4348" width="2.88671875" style="176" customWidth="1"/>
    <col min="4349" max="4349" width="20.88671875" style="176" customWidth="1"/>
    <col min="4350" max="4350" width="2.88671875" style="176" customWidth="1"/>
    <col min="4351" max="4351" width="21" style="176" customWidth="1"/>
    <col min="4352" max="4352" width="2.88671875" style="176" customWidth="1"/>
    <col min="4353" max="4353" width="18.88671875" style="176" customWidth="1"/>
    <col min="4354" max="4354" width="2.88671875" style="176" customWidth="1"/>
    <col min="4355" max="4355" width="16.88671875" style="176" customWidth="1"/>
    <col min="4356" max="4356" width="2.88671875" style="176" customWidth="1"/>
    <col min="4357" max="4357" width="16.44140625" style="176" customWidth="1"/>
    <col min="4358" max="4358" width="2.88671875" style="176" customWidth="1"/>
    <col min="4359" max="4359" width="19.88671875" style="176" customWidth="1"/>
    <col min="4360" max="4360" width="2.88671875" style="176" customWidth="1"/>
    <col min="4361" max="4361" width="19.44140625" style="176" customWidth="1"/>
    <col min="4362" max="4362" width="2.88671875" style="176" customWidth="1"/>
    <col min="4363" max="4363" width="17.109375" style="176" customWidth="1"/>
    <col min="4364" max="4364" width="2.88671875" style="176" customWidth="1"/>
    <col min="4365" max="4365" width="19.109375" style="176" customWidth="1"/>
    <col min="4366" max="4366" width="2.88671875" style="176" customWidth="1"/>
    <col min="4367" max="4367" width="18.109375" style="176" customWidth="1"/>
    <col min="4368" max="4368" width="2.88671875" style="176" customWidth="1"/>
    <col min="4369" max="4369" width="17.5546875" style="176" customWidth="1"/>
    <col min="4370" max="4370" width="2.88671875" style="176" customWidth="1"/>
    <col min="4371" max="4371" width="20.88671875" style="176" customWidth="1"/>
    <col min="4372" max="4372" width="2.88671875" style="176" customWidth="1"/>
    <col min="4373" max="4373" width="17.88671875" style="176" customWidth="1"/>
    <col min="4374" max="4374" width="2.88671875" style="176" customWidth="1"/>
    <col min="4375" max="4375" width="19.5546875" style="176" customWidth="1"/>
    <col min="4376" max="4376" width="2.88671875" style="176" customWidth="1"/>
    <col min="4377" max="4377" width="16" style="176" customWidth="1"/>
    <col min="4378" max="4378" width="2.88671875" style="176" customWidth="1"/>
    <col min="4379" max="4379" width="18.88671875" style="176" customWidth="1"/>
    <col min="4380" max="4380" width="2.88671875" style="176" customWidth="1"/>
    <col min="4381" max="4381" width="18.109375" style="176" customWidth="1"/>
    <col min="4382" max="4383" width="8.88671875" style="176" customWidth="1"/>
    <col min="4384" max="4384" width="2.88671875" style="176" customWidth="1"/>
    <col min="4385" max="4385" width="18.88671875" style="176" customWidth="1"/>
    <col min="4386" max="4386" width="2.88671875" style="176" customWidth="1"/>
    <col min="4387" max="4387" width="19" style="176" customWidth="1"/>
    <col min="4388" max="4388" width="2.88671875" style="176" customWidth="1"/>
    <col min="4389" max="4389" width="18.109375" style="176" customWidth="1"/>
    <col min="4390" max="4390" width="2.88671875" style="176" customWidth="1"/>
    <col min="4391" max="4391" width="18.5546875" style="176" customWidth="1"/>
    <col min="4392" max="4392" width="2.88671875" style="176" customWidth="1"/>
    <col min="4393" max="4393" width="18.88671875" style="176" customWidth="1"/>
    <col min="4394" max="4394" width="2.88671875" style="176" customWidth="1"/>
    <col min="4395" max="4395" width="22.5546875" style="176" customWidth="1"/>
    <col min="4396" max="4396" width="2.88671875" style="176" customWidth="1"/>
    <col min="4397" max="4397" width="19.109375" style="176" customWidth="1"/>
    <col min="4398" max="4398" width="2.88671875" style="176" customWidth="1"/>
    <col min="4399" max="4399" width="22.88671875" style="176" customWidth="1"/>
    <col min="4400" max="4400" width="2.88671875" style="176" customWidth="1"/>
    <col min="4401" max="4401" width="24.109375" style="176" customWidth="1"/>
    <col min="4402" max="4402" width="2.88671875" style="176" customWidth="1"/>
    <col min="4403" max="4403" width="22.88671875" style="176" customWidth="1"/>
    <col min="4404" max="4404" width="2.88671875" style="176" customWidth="1"/>
    <col min="4405" max="4405" width="19.88671875" style="176" customWidth="1"/>
    <col min="4406" max="4406" width="2.88671875" style="176" customWidth="1"/>
    <col min="4407" max="4407" width="22.44140625" style="176" customWidth="1"/>
    <col min="4408" max="4408" width="2.88671875" style="176" customWidth="1"/>
    <col min="4409" max="4409" width="21.88671875" style="176" customWidth="1"/>
    <col min="4410" max="4410" width="2.88671875" style="176" customWidth="1"/>
    <col min="4411" max="4411" width="25.109375" style="176" customWidth="1"/>
    <col min="4412" max="4412" width="53.109375" style="176" customWidth="1"/>
    <col min="4413" max="4413" width="2.88671875" style="176" customWidth="1"/>
    <col min="4414" max="4414" width="25.109375" style="176" customWidth="1"/>
    <col min="4415" max="4415" width="2.88671875" style="176" customWidth="1"/>
    <col min="4416" max="4416" width="24" style="176" customWidth="1"/>
    <col min="4417" max="4417" width="2.88671875" style="176" customWidth="1"/>
    <col min="4418" max="4418" width="21.88671875" style="176" customWidth="1"/>
    <col min="4419" max="4419" width="2.88671875" style="176" customWidth="1"/>
    <col min="4420" max="4420" width="22.109375" style="176" customWidth="1"/>
    <col min="4421" max="4421" width="53.88671875" style="176" customWidth="1"/>
    <col min="4422" max="4422" width="2.88671875" style="176" customWidth="1"/>
    <col min="4423" max="4423" width="23.88671875" style="176" customWidth="1"/>
    <col min="4424" max="4424" width="2.88671875" style="176" customWidth="1"/>
    <col min="4425" max="4425" width="22.5546875" style="176" customWidth="1"/>
    <col min="4426" max="4426" width="2.88671875" style="176" customWidth="1"/>
    <col min="4427" max="4427" width="18.88671875" style="176" customWidth="1"/>
    <col min="4428" max="4428" width="2.88671875" style="176" customWidth="1"/>
    <col min="4429" max="4429" width="19.109375" style="176" customWidth="1"/>
    <col min="4430" max="4430" width="2.88671875" style="176" customWidth="1"/>
    <col min="4431" max="4431" width="19.88671875" style="176" customWidth="1"/>
    <col min="4432" max="4600" width="8.88671875" style="176"/>
    <col min="4601" max="4601" width="55.109375" style="176" customWidth="1"/>
    <col min="4602" max="4602" width="2.88671875" style="176" customWidth="1"/>
    <col min="4603" max="4603" width="19.44140625" style="176" customWidth="1"/>
    <col min="4604" max="4604" width="2.88671875" style="176" customWidth="1"/>
    <col min="4605" max="4605" width="20.88671875" style="176" customWidth="1"/>
    <col min="4606" max="4606" width="2.88671875" style="176" customWidth="1"/>
    <col min="4607" max="4607" width="21" style="176" customWidth="1"/>
    <col min="4608" max="4608" width="2.88671875" style="176" customWidth="1"/>
    <col min="4609" max="4609" width="18.88671875" style="176" customWidth="1"/>
    <col min="4610" max="4610" width="2.88671875" style="176" customWidth="1"/>
    <col min="4611" max="4611" width="16.88671875" style="176" customWidth="1"/>
    <col min="4612" max="4612" width="2.88671875" style="176" customWidth="1"/>
    <col min="4613" max="4613" width="16.44140625" style="176" customWidth="1"/>
    <col min="4614" max="4614" width="2.88671875" style="176" customWidth="1"/>
    <col min="4615" max="4615" width="19.88671875" style="176" customWidth="1"/>
    <col min="4616" max="4616" width="2.88671875" style="176" customWidth="1"/>
    <col min="4617" max="4617" width="19.44140625" style="176" customWidth="1"/>
    <col min="4618" max="4618" width="2.88671875" style="176" customWidth="1"/>
    <col min="4619" max="4619" width="17.109375" style="176" customWidth="1"/>
    <col min="4620" max="4620" width="2.88671875" style="176" customWidth="1"/>
    <col min="4621" max="4621" width="19.109375" style="176" customWidth="1"/>
    <col min="4622" max="4622" width="2.88671875" style="176" customWidth="1"/>
    <col min="4623" max="4623" width="18.109375" style="176" customWidth="1"/>
    <col min="4624" max="4624" width="2.88671875" style="176" customWidth="1"/>
    <col min="4625" max="4625" width="17.5546875" style="176" customWidth="1"/>
    <col min="4626" max="4626" width="2.88671875" style="176" customWidth="1"/>
    <col min="4627" max="4627" width="20.88671875" style="176" customWidth="1"/>
    <col min="4628" max="4628" width="2.88671875" style="176" customWidth="1"/>
    <col min="4629" max="4629" width="17.88671875" style="176" customWidth="1"/>
    <col min="4630" max="4630" width="2.88671875" style="176" customWidth="1"/>
    <col min="4631" max="4631" width="19.5546875" style="176" customWidth="1"/>
    <col min="4632" max="4632" width="2.88671875" style="176" customWidth="1"/>
    <col min="4633" max="4633" width="16" style="176" customWidth="1"/>
    <col min="4634" max="4634" width="2.88671875" style="176" customWidth="1"/>
    <col min="4635" max="4635" width="18.88671875" style="176" customWidth="1"/>
    <col min="4636" max="4636" width="2.88671875" style="176" customWidth="1"/>
    <col min="4637" max="4637" width="18.109375" style="176" customWidth="1"/>
    <col min="4638" max="4639" width="8.88671875" style="176" customWidth="1"/>
    <col min="4640" max="4640" width="2.88671875" style="176" customWidth="1"/>
    <col min="4641" max="4641" width="18.88671875" style="176" customWidth="1"/>
    <col min="4642" max="4642" width="2.88671875" style="176" customWidth="1"/>
    <col min="4643" max="4643" width="19" style="176" customWidth="1"/>
    <col min="4644" max="4644" width="2.88671875" style="176" customWidth="1"/>
    <col min="4645" max="4645" width="18.109375" style="176" customWidth="1"/>
    <col min="4646" max="4646" width="2.88671875" style="176" customWidth="1"/>
    <col min="4647" max="4647" width="18.5546875" style="176" customWidth="1"/>
    <col min="4648" max="4648" width="2.88671875" style="176" customWidth="1"/>
    <col min="4649" max="4649" width="18.88671875" style="176" customWidth="1"/>
    <col min="4650" max="4650" width="2.88671875" style="176" customWidth="1"/>
    <col min="4651" max="4651" width="22.5546875" style="176" customWidth="1"/>
    <col min="4652" max="4652" width="2.88671875" style="176" customWidth="1"/>
    <col min="4653" max="4653" width="19.109375" style="176" customWidth="1"/>
    <col min="4654" max="4654" width="2.88671875" style="176" customWidth="1"/>
    <col min="4655" max="4655" width="22.88671875" style="176" customWidth="1"/>
    <col min="4656" max="4656" width="2.88671875" style="176" customWidth="1"/>
    <col min="4657" max="4657" width="24.109375" style="176" customWidth="1"/>
    <col min="4658" max="4658" width="2.88671875" style="176" customWidth="1"/>
    <col min="4659" max="4659" width="22.88671875" style="176" customWidth="1"/>
    <col min="4660" max="4660" width="2.88671875" style="176" customWidth="1"/>
    <col min="4661" max="4661" width="19.88671875" style="176" customWidth="1"/>
    <col min="4662" max="4662" width="2.88671875" style="176" customWidth="1"/>
    <col min="4663" max="4663" width="22.44140625" style="176" customWidth="1"/>
    <col min="4664" max="4664" width="2.88671875" style="176" customWidth="1"/>
    <col min="4665" max="4665" width="21.88671875" style="176" customWidth="1"/>
    <col min="4666" max="4666" width="2.88671875" style="176" customWidth="1"/>
    <col min="4667" max="4667" width="25.109375" style="176" customWidth="1"/>
    <col min="4668" max="4668" width="53.109375" style="176" customWidth="1"/>
    <col min="4669" max="4669" width="2.88671875" style="176" customWidth="1"/>
    <col min="4670" max="4670" width="25.109375" style="176" customWidth="1"/>
    <col min="4671" max="4671" width="2.88671875" style="176" customWidth="1"/>
    <col min="4672" max="4672" width="24" style="176" customWidth="1"/>
    <col min="4673" max="4673" width="2.88671875" style="176" customWidth="1"/>
    <col min="4674" max="4674" width="21.88671875" style="176" customWidth="1"/>
    <col min="4675" max="4675" width="2.88671875" style="176" customWidth="1"/>
    <col min="4676" max="4676" width="22.109375" style="176" customWidth="1"/>
    <col min="4677" max="4677" width="53.88671875" style="176" customWidth="1"/>
    <col min="4678" max="4678" width="2.88671875" style="176" customWidth="1"/>
    <col min="4679" max="4679" width="23.88671875" style="176" customWidth="1"/>
    <col min="4680" max="4680" width="2.88671875" style="176" customWidth="1"/>
    <col min="4681" max="4681" width="22.5546875" style="176" customWidth="1"/>
    <col min="4682" max="4682" width="2.88671875" style="176" customWidth="1"/>
    <col min="4683" max="4683" width="18.88671875" style="176" customWidth="1"/>
    <col min="4684" max="4684" width="2.88671875" style="176" customWidth="1"/>
    <col min="4685" max="4685" width="19.109375" style="176" customWidth="1"/>
    <col min="4686" max="4686" width="2.88671875" style="176" customWidth="1"/>
    <col min="4687" max="4687" width="19.88671875" style="176" customWidth="1"/>
    <col min="4688" max="4856" width="8.88671875" style="176"/>
    <col min="4857" max="4857" width="55.109375" style="176" customWidth="1"/>
    <col min="4858" max="4858" width="2.88671875" style="176" customWidth="1"/>
    <col min="4859" max="4859" width="19.44140625" style="176" customWidth="1"/>
    <col min="4860" max="4860" width="2.88671875" style="176" customWidth="1"/>
    <col min="4861" max="4861" width="20.88671875" style="176" customWidth="1"/>
    <col min="4862" max="4862" width="2.88671875" style="176" customWidth="1"/>
    <col min="4863" max="4863" width="21" style="176" customWidth="1"/>
    <col min="4864" max="4864" width="2.88671875" style="176" customWidth="1"/>
    <col min="4865" max="4865" width="18.88671875" style="176" customWidth="1"/>
    <col min="4866" max="4866" width="2.88671875" style="176" customWidth="1"/>
    <col min="4867" max="4867" width="16.88671875" style="176" customWidth="1"/>
    <col min="4868" max="4868" width="2.88671875" style="176" customWidth="1"/>
    <col min="4869" max="4869" width="16.44140625" style="176" customWidth="1"/>
    <col min="4870" max="4870" width="2.88671875" style="176" customWidth="1"/>
    <col min="4871" max="4871" width="19.88671875" style="176" customWidth="1"/>
    <col min="4872" max="4872" width="2.88671875" style="176" customWidth="1"/>
    <col min="4873" max="4873" width="19.44140625" style="176" customWidth="1"/>
    <col min="4874" max="4874" width="2.88671875" style="176" customWidth="1"/>
    <col min="4875" max="4875" width="17.109375" style="176" customWidth="1"/>
    <col min="4876" max="4876" width="2.88671875" style="176" customWidth="1"/>
    <col min="4877" max="4877" width="19.109375" style="176" customWidth="1"/>
    <col min="4878" max="4878" width="2.88671875" style="176" customWidth="1"/>
    <col min="4879" max="4879" width="18.109375" style="176" customWidth="1"/>
    <col min="4880" max="4880" width="2.88671875" style="176" customWidth="1"/>
    <col min="4881" max="4881" width="17.5546875" style="176" customWidth="1"/>
    <col min="4882" max="4882" width="2.88671875" style="176" customWidth="1"/>
    <col min="4883" max="4883" width="20.88671875" style="176" customWidth="1"/>
    <col min="4884" max="4884" width="2.88671875" style="176" customWidth="1"/>
    <col min="4885" max="4885" width="17.88671875" style="176" customWidth="1"/>
    <col min="4886" max="4886" width="2.88671875" style="176" customWidth="1"/>
    <col min="4887" max="4887" width="19.5546875" style="176" customWidth="1"/>
    <col min="4888" max="4888" width="2.88671875" style="176" customWidth="1"/>
    <col min="4889" max="4889" width="16" style="176" customWidth="1"/>
    <col min="4890" max="4890" width="2.88671875" style="176" customWidth="1"/>
    <col min="4891" max="4891" width="18.88671875" style="176" customWidth="1"/>
    <col min="4892" max="4892" width="2.88671875" style="176" customWidth="1"/>
    <col min="4893" max="4893" width="18.109375" style="176" customWidth="1"/>
    <col min="4894" max="4895" width="8.88671875" style="176" customWidth="1"/>
    <col min="4896" max="4896" width="2.88671875" style="176" customWidth="1"/>
    <col min="4897" max="4897" width="18.88671875" style="176" customWidth="1"/>
    <col min="4898" max="4898" width="2.88671875" style="176" customWidth="1"/>
    <col min="4899" max="4899" width="19" style="176" customWidth="1"/>
    <col min="4900" max="4900" width="2.88671875" style="176" customWidth="1"/>
    <col min="4901" max="4901" width="18.109375" style="176" customWidth="1"/>
    <col min="4902" max="4902" width="2.88671875" style="176" customWidth="1"/>
    <col min="4903" max="4903" width="18.5546875" style="176" customWidth="1"/>
    <col min="4904" max="4904" width="2.88671875" style="176" customWidth="1"/>
    <col min="4905" max="4905" width="18.88671875" style="176" customWidth="1"/>
    <col min="4906" max="4906" width="2.88671875" style="176" customWidth="1"/>
    <col min="4907" max="4907" width="22.5546875" style="176" customWidth="1"/>
    <col min="4908" max="4908" width="2.88671875" style="176" customWidth="1"/>
    <col min="4909" max="4909" width="19.109375" style="176" customWidth="1"/>
    <col min="4910" max="4910" width="2.88671875" style="176" customWidth="1"/>
    <col min="4911" max="4911" width="22.88671875" style="176" customWidth="1"/>
    <col min="4912" max="4912" width="2.88671875" style="176" customWidth="1"/>
    <col min="4913" max="4913" width="24.109375" style="176" customWidth="1"/>
    <col min="4914" max="4914" width="2.88671875" style="176" customWidth="1"/>
    <col min="4915" max="4915" width="22.88671875" style="176" customWidth="1"/>
    <col min="4916" max="4916" width="2.88671875" style="176" customWidth="1"/>
    <col min="4917" max="4917" width="19.88671875" style="176" customWidth="1"/>
    <col min="4918" max="4918" width="2.88671875" style="176" customWidth="1"/>
    <col min="4919" max="4919" width="22.44140625" style="176" customWidth="1"/>
    <col min="4920" max="4920" width="2.88671875" style="176" customWidth="1"/>
    <col min="4921" max="4921" width="21.88671875" style="176" customWidth="1"/>
    <col min="4922" max="4922" width="2.88671875" style="176" customWidth="1"/>
    <col min="4923" max="4923" width="25.109375" style="176" customWidth="1"/>
    <col min="4924" max="4924" width="53.109375" style="176" customWidth="1"/>
    <col min="4925" max="4925" width="2.88671875" style="176" customWidth="1"/>
    <col min="4926" max="4926" width="25.109375" style="176" customWidth="1"/>
    <col min="4927" max="4927" width="2.88671875" style="176" customWidth="1"/>
    <col min="4928" max="4928" width="24" style="176" customWidth="1"/>
    <col min="4929" max="4929" width="2.88671875" style="176" customWidth="1"/>
    <col min="4930" max="4930" width="21.88671875" style="176" customWidth="1"/>
    <col min="4931" max="4931" width="2.88671875" style="176" customWidth="1"/>
    <col min="4932" max="4932" width="22.109375" style="176" customWidth="1"/>
    <col min="4933" max="4933" width="53.88671875" style="176" customWidth="1"/>
    <col min="4934" max="4934" width="2.88671875" style="176" customWidth="1"/>
    <col min="4935" max="4935" width="23.88671875" style="176" customWidth="1"/>
    <col min="4936" max="4936" width="2.88671875" style="176" customWidth="1"/>
    <col min="4937" max="4937" width="22.5546875" style="176" customWidth="1"/>
    <col min="4938" max="4938" width="2.88671875" style="176" customWidth="1"/>
    <col min="4939" max="4939" width="18.88671875" style="176" customWidth="1"/>
    <col min="4940" max="4940" width="2.88671875" style="176" customWidth="1"/>
    <col min="4941" max="4941" width="19.109375" style="176" customWidth="1"/>
    <col min="4942" max="4942" width="2.88671875" style="176" customWidth="1"/>
    <col min="4943" max="4943" width="19.88671875" style="176" customWidth="1"/>
    <col min="4944" max="5112" width="8.88671875" style="176"/>
    <col min="5113" max="5113" width="55.109375" style="176" customWidth="1"/>
    <col min="5114" max="5114" width="2.88671875" style="176" customWidth="1"/>
    <col min="5115" max="5115" width="19.44140625" style="176" customWidth="1"/>
    <col min="5116" max="5116" width="2.88671875" style="176" customWidth="1"/>
    <col min="5117" max="5117" width="20.88671875" style="176" customWidth="1"/>
    <col min="5118" max="5118" width="2.88671875" style="176" customWidth="1"/>
    <col min="5119" max="5119" width="21" style="176" customWidth="1"/>
    <col min="5120" max="5120" width="2.88671875" style="176" customWidth="1"/>
    <col min="5121" max="5121" width="18.88671875" style="176" customWidth="1"/>
    <col min="5122" max="5122" width="2.88671875" style="176" customWidth="1"/>
    <col min="5123" max="5123" width="16.88671875" style="176" customWidth="1"/>
    <col min="5124" max="5124" width="2.88671875" style="176" customWidth="1"/>
    <col min="5125" max="5125" width="16.44140625" style="176" customWidth="1"/>
    <col min="5126" max="5126" width="2.88671875" style="176" customWidth="1"/>
    <col min="5127" max="5127" width="19.88671875" style="176" customWidth="1"/>
    <col min="5128" max="5128" width="2.88671875" style="176" customWidth="1"/>
    <col min="5129" max="5129" width="19.44140625" style="176" customWidth="1"/>
    <col min="5130" max="5130" width="2.88671875" style="176" customWidth="1"/>
    <col min="5131" max="5131" width="17.109375" style="176" customWidth="1"/>
    <col min="5132" max="5132" width="2.88671875" style="176" customWidth="1"/>
    <col min="5133" max="5133" width="19.109375" style="176" customWidth="1"/>
    <col min="5134" max="5134" width="2.88671875" style="176" customWidth="1"/>
    <col min="5135" max="5135" width="18.109375" style="176" customWidth="1"/>
    <col min="5136" max="5136" width="2.88671875" style="176" customWidth="1"/>
    <col min="5137" max="5137" width="17.5546875" style="176" customWidth="1"/>
    <col min="5138" max="5138" width="2.88671875" style="176" customWidth="1"/>
    <col min="5139" max="5139" width="20.88671875" style="176" customWidth="1"/>
    <col min="5140" max="5140" width="2.88671875" style="176" customWidth="1"/>
    <col min="5141" max="5141" width="17.88671875" style="176" customWidth="1"/>
    <col min="5142" max="5142" width="2.88671875" style="176" customWidth="1"/>
    <col min="5143" max="5143" width="19.5546875" style="176" customWidth="1"/>
    <col min="5144" max="5144" width="2.88671875" style="176" customWidth="1"/>
    <col min="5145" max="5145" width="16" style="176" customWidth="1"/>
    <col min="5146" max="5146" width="2.88671875" style="176" customWidth="1"/>
    <col min="5147" max="5147" width="18.88671875" style="176" customWidth="1"/>
    <col min="5148" max="5148" width="2.88671875" style="176" customWidth="1"/>
    <col min="5149" max="5149" width="18.109375" style="176" customWidth="1"/>
    <col min="5150" max="5151" width="8.88671875" style="176" customWidth="1"/>
    <col min="5152" max="5152" width="2.88671875" style="176" customWidth="1"/>
    <col min="5153" max="5153" width="18.88671875" style="176" customWidth="1"/>
    <col min="5154" max="5154" width="2.88671875" style="176" customWidth="1"/>
    <col min="5155" max="5155" width="19" style="176" customWidth="1"/>
    <col min="5156" max="5156" width="2.88671875" style="176" customWidth="1"/>
    <col min="5157" max="5157" width="18.109375" style="176" customWidth="1"/>
    <col min="5158" max="5158" width="2.88671875" style="176" customWidth="1"/>
    <col min="5159" max="5159" width="18.5546875" style="176" customWidth="1"/>
    <col min="5160" max="5160" width="2.88671875" style="176" customWidth="1"/>
    <col min="5161" max="5161" width="18.88671875" style="176" customWidth="1"/>
    <col min="5162" max="5162" width="2.88671875" style="176" customWidth="1"/>
    <col min="5163" max="5163" width="22.5546875" style="176" customWidth="1"/>
    <col min="5164" max="5164" width="2.88671875" style="176" customWidth="1"/>
    <col min="5165" max="5165" width="19.109375" style="176" customWidth="1"/>
    <col min="5166" max="5166" width="2.88671875" style="176" customWidth="1"/>
    <col min="5167" max="5167" width="22.88671875" style="176" customWidth="1"/>
    <col min="5168" max="5168" width="2.88671875" style="176" customWidth="1"/>
    <col min="5169" max="5169" width="24.109375" style="176" customWidth="1"/>
    <col min="5170" max="5170" width="2.88671875" style="176" customWidth="1"/>
    <col min="5171" max="5171" width="22.88671875" style="176" customWidth="1"/>
    <col min="5172" max="5172" width="2.88671875" style="176" customWidth="1"/>
    <col min="5173" max="5173" width="19.88671875" style="176" customWidth="1"/>
    <col min="5174" max="5174" width="2.88671875" style="176" customWidth="1"/>
    <col min="5175" max="5175" width="22.44140625" style="176" customWidth="1"/>
    <col min="5176" max="5176" width="2.88671875" style="176" customWidth="1"/>
    <col min="5177" max="5177" width="21.88671875" style="176" customWidth="1"/>
    <col min="5178" max="5178" width="2.88671875" style="176" customWidth="1"/>
    <col min="5179" max="5179" width="25.109375" style="176" customWidth="1"/>
    <col min="5180" max="5180" width="53.109375" style="176" customWidth="1"/>
    <col min="5181" max="5181" width="2.88671875" style="176" customWidth="1"/>
    <col min="5182" max="5182" width="25.109375" style="176" customWidth="1"/>
    <col min="5183" max="5183" width="2.88671875" style="176" customWidth="1"/>
    <col min="5184" max="5184" width="24" style="176" customWidth="1"/>
    <col min="5185" max="5185" width="2.88671875" style="176" customWidth="1"/>
    <col min="5186" max="5186" width="21.88671875" style="176" customWidth="1"/>
    <col min="5187" max="5187" width="2.88671875" style="176" customWidth="1"/>
    <col min="5188" max="5188" width="22.109375" style="176" customWidth="1"/>
    <col min="5189" max="5189" width="53.88671875" style="176" customWidth="1"/>
    <col min="5190" max="5190" width="2.88671875" style="176" customWidth="1"/>
    <col min="5191" max="5191" width="23.88671875" style="176" customWidth="1"/>
    <col min="5192" max="5192" width="2.88671875" style="176" customWidth="1"/>
    <col min="5193" max="5193" width="22.5546875" style="176" customWidth="1"/>
    <col min="5194" max="5194" width="2.88671875" style="176" customWidth="1"/>
    <col min="5195" max="5195" width="18.88671875" style="176" customWidth="1"/>
    <col min="5196" max="5196" width="2.88671875" style="176" customWidth="1"/>
    <col min="5197" max="5197" width="19.109375" style="176" customWidth="1"/>
    <col min="5198" max="5198" width="2.88671875" style="176" customWidth="1"/>
    <col min="5199" max="5199" width="19.88671875" style="176" customWidth="1"/>
    <col min="5200" max="5368" width="8.88671875" style="176"/>
    <col min="5369" max="5369" width="55.109375" style="176" customWidth="1"/>
    <col min="5370" max="5370" width="2.88671875" style="176" customWidth="1"/>
    <col min="5371" max="5371" width="19.44140625" style="176" customWidth="1"/>
    <col min="5372" max="5372" width="2.88671875" style="176" customWidth="1"/>
    <col min="5373" max="5373" width="20.88671875" style="176" customWidth="1"/>
    <col min="5374" max="5374" width="2.88671875" style="176" customWidth="1"/>
    <col min="5375" max="5375" width="21" style="176" customWidth="1"/>
    <col min="5376" max="5376" width="2.88671875" style="176" customWidth="1"/>
    <col min="5377" max="5377" width="18.88671875" style="176" customWidth="1"/>
    <col min="5378" max="5378" width="2.88671875" style="176" customWidth="1"/>
    <col min="5379" max="5379" width="16.88671875" style="176" customWidth="1"/>
    <col min="5380" max="5380" width="2.88671875" style="176" customWidth="1"/>
    <col min="5381" max="5381" width="16.44140625" style="176" customWidth="1"/>
    <col min="5382" max="5382" width="2.88671875" style="176" customWidth="1"/>
    <col min="5383" max="5383" width="19.88671875" style="176" customWidth="1"/>
    <col min="5384" max="5384" width="2.88671875" style="176" customWidth="1"/>
    <col min="5385" max="5385" width="19.44140625" style="176" customWidth="1"/>
    <col min="5386" max="5386" width="2.88671875" style="176" customWidth="1"/>
    <col min="5387" max="5387" width="17.109375" style="176" customWidth="1"/>
    <col min="5388" max="5388" width="2.88671875" style="176" customWidth="1"/>
    <col min="5389" max="5389" width="19.109375" style="176" customWidth="1"/>
    <col min="5390" max="5390" width="2.88671875" style="176" customWidth="1"/>
    <col min="5391" max="5391" width="18.109375" style="176" customWidth="1"/>
    <col min="5392" max="5392" width="2.88671875" style="176" customWidth="1"/>
    <col min="5393" max="5393" width="17.5546875" style="176" customWidth="1"/>
    <col min="5394" max="5394" width="2.88671875" style="176" customWidth="1"/>
    <col min="5395" max="5395" width="20.88671875" style="176" customWidth="1"/>
    <col min="5396" max="5396" width="2.88671875" style="176" customWidth="1"/>
    <col min="5397" max="5397" width="17.88671875" style="176" customWidth="1"/>
    <col min="5398" max="5398" width="2.88671875" style="176" customWidth="1"/>
    <col min="5399" max="5399" width="19.5546875" style="176" customWidth="1"/>
    <col min="5400" max="5400" width="2.88671875" style="176" customWidth="1"/>
    <col min="5401" max="5401" width="16" style="176" customWidth="1"/>
    <col min="5402" max="5402" width="2.88671875" style="176" customWidth="1"/>
    <col min="5403" max="5403" width="18.88671875" style="176" customWidth="1"/>
    <col min="5404" max="5404" width="2.88671875" style="176" customWidth="1"/>
    <col min="5405" max="5405" width="18.109375" style="176" customWidth="1"/>
    <col min="5406" max="5407" width="8.88671875" style="176" customWidth="1"/>
    <col min="5408" max="5408" width="2.88671875" style="176" customWidth="1"/>
    <col min="5409" max="5409" width="18.88671875" style="176" customWidth="1"/>
    <col min="5410" max="5410" width="2.88671875" style="176" customWidth="1"/>
    <col min="5411" max="5411" width="19" style="176" customWidth="1"/>
    <col min="5412" max="5412" width="2.88671875" style="176" customWidth="1"/>
    <col min="5413" max="5413" width="18.109375" style="176" customWidth="1"/>
    <col min="5414" max="5414" width="2.88671875" style="176" customWidth="1"/>
    <col min="5415" max="5415" width="18.5546875" style="176" customWidth="1"/>
    <col min="5416" max="5416" width="2.88671875" style="176" customWidth="1"/>
    <col min="5417" max="5417" width="18.88671875" style="176" customWidth="1"/>
    <col min="5418" max="5418" width="2.88671875" style="176" customWidth="1"/>
    <col min="5419" max="5419" width="22.5546875" style="176" customWidth="1"/>
    <col min="5420" max="5420" width="2.88671875" style="176" customWidth="1"/>
    <col min="5421" max="5421" width="19.109375" style="176" customWidth="1"/>
    <col min="5422" max="5422" width="2.88671875" style="176" customWidth="1"/>
    <col min="5423" max="5423" width="22.88671875" style="176" customWidth="1"/>
    <col min="5424" max="5424" width="2.88671875" style="176" customWidth="1"/>
    <col min="5425" max="5425" width="24.109375" style="176" customWidth="1"/>
    <col min="5426" max="5426" width="2.88671875" style="176" customWidth="1"/>
    <col min="5427" max="5427" width="22.88671875" style="176" customWidth="1"/>
    <col min="5428" max="5428" width="2.88671875" style="176" customWidth="1"/>
    <col min="5429" max="5429" width="19.88671875" style="176" customWidth="1"/>
    <col min="5430" max="5430" width="2.88671875" style="176" customWidth="1"/>
    <col min="5431" max="5431" width="22.44140625" style="176" customWidth="1"/>
    <col min="5432" max="5432" width="2.88671875" style="176" customWidth="1"/>
    <col min="5433" max="5433" width="21.88671875" style="176" customWidth="1"/>
    <col min="5434" max="5434" width="2.88671875" style="176" customWidth="1"/>
    <col min="5435" max="5435" width="25.109375" style="176" customWidth="1"/>
    <col min="5436" max="5436" width="53.109375" style="176" customWidth="1"/>
    <col min="5437" max="5437" width="2.88671875" style="176" customWidth="1"/>
    <col min="5438" max="5438" width="25.109375" style="176" customWidth="1"/>
    <col min="5439" max="5439" width="2.88671875" style="176" customWidth="1"/>
    <col min="5440" max="5440" width="24" style="176" customWidth="1"/>
    <col min="5441" max="5441" width="2.88671875" style="176" customWidth="1"/>
    <col min="5442" max="5442" width="21.88671875" style="176" customWidth="1"/>
    <col min="5443" max="5443" width="2.88671875" style="176" customWidth="1"/>
    <col min="5444" max="5444" width="22.109375" style="176" customWidth="1"/>
    <col min="5445" max="5445" width="53.88671875" style="176" customWidth="1"/>
    <col min="5446" max="5446" width="2.88671875" style="176" customWidth="1"/>
    <col min="5447" max="5447" width="23.88671875" style="176" customWidth="1"/>
    <col min="5448" max="5448" width="2.88671875" style="176" customWidth="1"/>
    <col min="5449" max="5449" width="22.5546875" style="176" customWidth="1"/>
    <col min="5450" max="5450" width="2.88671875" style="176" customWidth="1"/>
    <col min="5451" max="5451" width="18.88671875" style="176" customWidth="1"/>
    <col min="5452" max="5452" width="2.88671875" style="176" customWidth="1"/>
    <col min="5453" max="5453" width="19.109375" style="176" customWidth="1"/>
    <col min="5454" max="5454" width="2.88671875" style="176" customWidth="1"/>
    <col min="5455" max="5455" width="19.88671875" style="176" customWidth="1"/>
    <col min="5456" max="5624" width="8.88671875" style="176"/>
    <col min="5625" max="5625" width="55.109375" style="176" customWidth="1"/>
    <col min="5626" max="5626" width="2.88671875" style="176" customWidth="1"/>
    <col min="5627" max="5627" width="19.44140625" style="176" customWidth="1"/>
    <col min="5628" max="5628" width="2.88671875" style="176" customWidth="1"/>
    <col min="5629" max="5629" width="20.88671875" style="176" customWidth="1"/>
    <col min="5630" max="5630" width="2.88671875" style="176" customWidth="1"/>
    <col min="5631" max="5631" width="21" style="176" customWidth="1"/>
    <col min="5632" max="5632" width="2.88671875" style="176" customWidth="1"/>
    <col min="5633" max="5633" width="18.88671875" style="176" customWidth="1"/>
    <col min="5634" max="5634" width="2.88671875" style="176" customWidth="1"/>
    <col min="5635" max="5635" width="16.88671875" style="176" customWidth="1"/>
    <col min="5636" max="5636" width="2.88671875" style="176" customWidth="1"/>
    <col min="5637" max="5637" width="16.44140625" style="176" customWidth="1"/>
    <col min="5638" max="5638" width="2.88671875" style="176" customWidth="1"/>
    <col min="5639" max="5639" width="19.88671875" style="176" customWidth="1"/>
    <col min="5640" max="5640" width="2.88671875" style="176" customWidth="1"/>
    <col min="5641" max="5641" width="19.44140625" style="176" customWidth="1"/>
    <col min="5642" max="5642" width="2.88671875" style="176" customWidth="1"/>
    <col min="5643" max="5643" width="17.109375" style="176" customWidth="1"/>
    <col min="5644" max="5644" width="2.88671875" style="176" customWidth="1"/>
    <col min="5645" max="5645" width="19.109375" style="176" customWidth="1"/>
    <col min="5646" max="5646" width="2.88671875" style="176" customWidth="1"/>
    <col min="5647" max="5647" width="18.109375" style="176" customWidth="1"/>
    <col min="5648" max="5648" width="2.88671875" style="176" customWidth="1"/>
    <col min="5649" max="5649" width="17.5546875" style="176" customWidth="1"/>
    <col min="5650" max="5650" width="2.88671875" style="176" customWidth="1"/>
    <col min="5651" max="5651" width="20.88671875" style="176" customWidth="1"/>
    <col min="5652" max="5652" width="2.88671875" style="176" customWidth="1"/>
    <col min="5653" max="5653" width="17.88671875" style="176" customWidth="1"/>
    <col min="5654" max="5654" width="2.88671875" style="176" customWidth="1"/>
    <col min="5655" max="5655" width="19.5546875" style="176" customWidth="1"/>
    <col min="5656" max="5656" width="2.88671875" style="176" customWidth="1"/>
    <col min="5657" max="5657" width="16" style="176" customWidth="1"/>
    <col min="5658" max="5658" width="2.88671875" style="176" customWidth="1"/>
    <col min="5659" max="5659" width="18.88671875" style="176" customWidth="1"/>
    <col min="5660" max="5660" width="2.88671875" style="176" customWidth="1"/>
    <col min="5661" max="5661" width="18.109375" style="176" customWidth="1"/>
    <col min="5662" max="5663" width="8.88671875" style="176" customWidth="1"/>
    <col min="5664" max="5664" width="2.88671875" style="176" customWidth="1"/>
    <col min="5665" max="5665" width="18.88671875" style="176" customWidth="1"/>
    <col min="5666" max="5666" width="2.88671875" style="176" customWidth="1"/>
    <col min="5667" max="5667" width="19" style="176" customWidth="1"/>
    <col min="5668" max="5668" width="2.88671875" style="176" customWidth="1"/>
    <col min="5669" max="5669" width="18.109375" style="176" customWidth="1"/>
    <col min="5670" max="5670" width="2.88671875" style="176" customWidth="1"/>
    <col min="5671" max="5671" width="18.5546875" style="176" customWidth="1"/>
    <col min="5672" max="5672" width="2.88671875" style="176" customWidth="1"/>
    <col min="5673" max="5673" width="18.88671875" style="176" customWidth="1"/>
    <col min="5674" max="5674" width="2.88671875" style="176" customWidth="1"/>
    <col min="5675" max="5675" width="22.5546875" style="176" customWidth="1"/>
    <col min="5676" max="5676" width="2.88671875" style="176" customWidth="1"/>
    <col min="5677" max="5677" width="19.109375" style="176" customWidth="1"/>
    <col min="5678" max="5678" width="2.88671875" style="176" customWidth="1"/>
    <col min="5679" max="5679" width="22.88671875" style="176" customWidth="1"/>
    <col min="5680" max="5680" width="2.88671875" style="176" customWidth="1"/>
    <col min="5681" max="5681" width="24.109375" style="176" customWidth="1"/>
    <col min="5682" max="5682" width="2.88671875" style="176" customWidth="1"/>
    <col min="5683" max="5683" width="22.88671875" style="176" customWidth="1"/>
    <col min="5684" max="5684" width="2.88671875" style="176" customWidth="1"/>
    <col min="5685" max="5685" width="19.88671875" style="176" customWidth="1"/>
    <col min="5686" max="5686" width="2.88671875" style="176" customWidth="1"/>
    <col min="5687" max="5687" width="22.44140625" style="176" customWidth="1"/>
    <col min="5688" max="5688" width="2.88671875" style="176" customWidth="1"/>
    <col min="5689" max="5689" width="21.88671875" style="176" customWidth="1"/>
    <col min="5690" max="5690" width="2.88671875" style="176" customWidth="1"/>
    <col min="5691" max="5691" width="25.109375" style="176" customWidth="1"/>
    <col min="5692" max="5692" width="53.109375" style="176" customWidth="1"/>
    <col min="5693" max="5693" width="2.88671875" style="176" customWidth="1"/>
    <col min="5694" max="5694" width="25.109375" style="176" customWidth="1"/>
    <col min="5695" max="5695" width="2.88671875" style="176" customWidth="1"/>
    <col min="5696" max="5696" width="24" style="176" customWidth="1"/>
    <col min="5697" max="5697" width="2.88671875" style="176" customWidth="1"/>
    <col min="5698" max="5698" width="21.88671875" style="176" customWidth="1"/>
    <col min="5699" max="5699" width="2.88671875" style="176" customWidth="1"/>
    <col min="5700" max="5700" width="22.109375" style="176" customWidth="1"/>
    <col min="5701" max="5701" width="53.88671875" style="176" customWidth="1"/>
    <col min="5702" max="5702" width="2.88671875" style="176" customWidth="1"/>
    <col min="5703" max="5703" width="23.88671875" style="176" customWidth="1"/>
    <col min="5704" max="5704" width="2.88671875" style="176" customWidth="1"/>
    <col min="5705" max="5705" width="22.5546875" style="176" customWidth="1"/>
    <col min="5706" max="5706" width="2.88671875" style="176" customWidth="1"/>
    <col min="5707" max="5707" width="18.88671875" style="176" customWidth="1"/>
    <col min="5708" max="5708" width="2.88671875" style="176" customWidth="1"/>
    <col min="5709" max="5709" width="19.109375" style="176" customWidth="1"/>
    <col min="5710" max="5710" width="2.88671875" style="176" customWidth="1"/>
    <col min="5711" max="5711" width="19.88671875" style="176" customWidth="1"/>
    <col min="5712" max="5880" width="8.88671875" style="176"/>
    <col min="5881" max="5881" width="55.109375" style="176" customWidth="1"/>
    <col min="5882" max="5882" width="2.88671875" style="176" customWidth="1"/>
    <col min="5883" max="5883" width="19.44140625" style="176" customWidth="1"/>
    <col min="5884" max="5884" width="2.88671875" style="176" customWidth="1"/>
    <col min="5885" max="5885" width="20.88671875" style="176" customWidth="1"/>
    <col min="5886" max="5886" width="2.88671875" style="176" customWidth="1"/>
    <col min="5887" max="5887" width="21" style="176" customWidth="1"/>
    <col min="5888" max="5888" width="2.88671875" style="176" customWidth="1"/>
    <col min="5889" max="5889" width="18.88671875" style="176" customWidth="1"/>
    <col min="5890" max="5890" width="2.88671875" style="176" customWidth="1"/>
    <col min="5891" max="5891" width="16.88671875" style="176" customWidth="1"/>
    <col min="5892" max="5892" width="2.88671875" style="176" customWidth="1"/>
    <col min="5893" max="5893" width="16.44140625" style="176" customWidth="1"/>
    <col min="5894" max="5894" width="2.88671875" style="176" customWidth="1"/>
    <col min="5895" max="5895" width="19.88671875" style="176" customWidth="1"/>
    <col min="5896" max="5896" width="2.88671875" style="176" customWidth="1"/>
    <col min="5897" max="5897" width="19.44140625" style="176" customWidth="1"/>
    <col min="5898" max="5898" width="2.88671875" style="176" customWidth="1"/>
    <col min="5899" max="5899" width="17.109375" style="176" customWidth="1"/>
    <col min="5900" max="5900" width="2.88671875" style="176" customWidth="1"/>
    <col min="5901" max="5901" width="19.109375" style="176" customWidth="1"/>
    <col min="5902" max="5902" width="2.88671875" style="176" customWidth="1"/>
    <col min="5903" max="5903" width="18.109375" style="176" customWidth="1"/>
    <col min="5904" max="5904" width="2.88671875" style="176" customWidth="1"/>
    <col min="5905" max="5905" width="17.5546875" style="176" customWidth="1"/>
    <col min="5906" max="5906" width="2.88671875" style="176" customWidth="1"/>
    <col min="5907" max="5907" width="20.88671875" style="176" customWidth="1"/>
    <col min="5908" max="5908" width="2.88671875" style="176" customWidth="1"/>
    <col min="5909" max="5909" width="17.88671875" style="176" customWidth="1"/>
    <col min="5910" max="5910" width="2.88671875" style="176" customWidth="1"/>
    <col min="5911" max="5911" width="19.5546875" style="176" customWidth="1"/>
    <col min="5912" max="5912" width="2.88671875" style="176" customWidth="1"/>
    <col min="5913" max="5913" width="16" style="176" customWidth="1"/>
    <col min="5914" max="5914" width="2.88671875" style="176" customWidth="1"/>
    <col min="5915" max="5915" width="18.88671875" style="176" customWidth="1"/>
    <col min="5916" max="5916" width="2.88671875" style="176" customWidth="1"/>
    <col min="5917" max="5917" width="18.109375" style="176" customWidth="1"/>
    <col min="5918" max="5919" width="8.88671875" style="176" customWidth="1"/>
    <col min="5920" max="5920" width="2.88671875" style="176" customWidth="1"/>
    <col min="5921" max="5921" width="18.88671875" style="176" customWidth="1"/>
    <col min="5922" max="5922" width="2.88671875" style="176" customWidth="1"/>
    <col min="5923" max="5923" width="19" style="176" customWidth="1"/>
    <col min="5924" max="5924" width="2.88671875" style="176" customWidth="1"/>
    <col min="5925" max="5925" width="18.109375" style="176" customWidth="1"/>
    <col min="5926" max="5926" width="2.88671875" style="176" customWidth="1"/>
    <col min="5927" max="5927" width="18.5546875" style="176" customWidth="1"/>
    <col min="5928" max="5928" width="2.88671875" style="176" customWidth="1"/>
    <col min="5929" max="5929" width="18.88671875" style="176" customWidth="1"/>
    <col min="5930" max="5930" width="2.88671875" style="176" customWidth="1"/>
    <col min="5931" max="5931" width="22.5546875" style="176" customWidth="1"/>
    <col min="5932" max="5932" width="2.88671875" style="176" customWidth="1"/>
    <col min="5933" max="5933" width="19.109375" style="176" customWidth="1"/>
    <col min="5934" max="5934" width="2.88671875" style="176" customWidth="1"/>
    <col min="5935" max="5935" width="22.88671875" style="176" customWidth="1"/>
    <col min="5936" max="5936" width="2.88671875" style="176" customWidth="1"/>
    <col min="5937" max="5937" width="24.109375" style="176" customWidth="1"/>
    <col min="5938" max="5938" width="2.88671875" style="176" customWidth="1"/>
    <col min="5939" max="5939" width="22.88671875" style="176" customWidth="1"/>
    <col min="5940" max="5940" width="2.88671875" style="176" customWidth="1"/>
    <col min="5941" max="5941" width="19.88671875" style="176" customWidth="1"/>
    <col min="5942" max="5942" width="2.88671875" style="176" customWidth="1"/>
    <col min="5943" max="5943" width="22.44140625" style="176" customWidth="1"/>
    <col min="5944" max="5944" width="2.88671875" style="176" customWidth="1"/>
    <col min="5945" max="5945" width="21.88671875" style="176" customWidth="1"/>
    <col min="5946" max="5946" width="2.88671875" style="176" customWidth="1"/>
    <col min="5947" max="5947" width="25.109375" style="176" customWidth="1"/>
    <col min="5948" max="5948" width="53.109375" style="176" customWidth="1"/>
    <col min="5949" max="5949" width="2.88671875" style="176" customWidth="1"/>
    <col min="5950" max="5950" width="25.109375" style="176" customWidth="1"/>
    <col min="5951" max="5951" width="2.88671875" style="176" customWidth="1"/>
    <col min="5952" max="5952" width="24" style="176" customWidth="1"/>
    <col min="5953" max="5953" width="2.88671875" style="176" customWidth="1"/>
    <col min="5954" max="5954" width="21.88671875" style="176" customWidth="1"/>
    <col min="5955" max="5955" width="2.88671875" style="176" customWidth="1"/>
    <col min="5956" max="5956" width="22.109375" style="176" customWidth="1"/>
    <col min="5957" max="5957" width="53.88671875" style="176" customWidth="1"/>
    <col min="5958" max="5958" width="2.88671875" style="176" customWidth="1"/>
    <col min="5959" max="5959" width="23.88671875" style="176" customWidth="1"/>
    <col min="5960" max="5960" width="2.88671875" style="176" customWidth="1"/>
    <col min="5961" max="5961" width="22.5546875" style="176" customWidth="1"/>
    <col min="5962" max="5962" width="2.88671875" style="176" customWidth="1"/>
    <col min="5963" max="5963" width="18.88671875" style="176" customWidth="1"/>
    <col min="5964" max="5964" width="2.88671875" style="176" customWidth="1"/>
    <col min="5965" max="5965" width="19.109375" style="176" customWidth="1"/>
    <col min="5966" max="5966" width="2.88671875" style="176" customWidth="1"/>
    <col min="5967" max="5967" width="19.88671875" style="176" customWidth="1"/>
    <col min="5968" max="6136" width="8.88671875" style="176"/>
    <col min="6137" max="6137" width="55.109375" style="176" customWidth="1"/>
    <col min="6138" max="6138" width="2.88671875" style="176" customWidth="1"/>
    <col min="6139" max="6139" width="19.44140625" style="176" customWidth="1"/>
    <col min="6140" max="6140" width="2.88671875" style="176" customWidth="1"/>
    <col min="6141" max="6141" width="20.88671875" style="176" customWidth="1"/>
    <col min="6142" max="6142" width="2.88671875" style="176" customWidth="1"/>
    <col min="6143" max="6143" width="21" style="176" customWidth="1"/>
    <col min="6144" max="6144" width="2.88671875" style="176" customWidth="1"/>
    <col min="6145" max="6145" width="18.88671875" style="176" customWidth="1"/>
    <col min="6146" max="6146" width="2.88671875" style="176" customWidth="1"/>
    <col min="6147" max="6147" width="16.88671875" style="176" customWidth="1"/>
    <col min="6148" max="6148" width="2.88671875" style="176" customWidth="1"/>
    <col min="6149" max="6149" width="16.44140625" style="176" customWidth="1"/>
    <col min="6150" max="6150" width="2.88671875" style="176" customWidth="1"/>
    <col min="6151" max="6151" width="19.88671875" style="176" customWidth="1"/>
    <col min="6152" max="6152" width="2.88671875" style="176" customWidth="1"/>
    <col min="6153" max="6153" width="19.44140625" style="176" customWidth="1"/>
    <col min="6154" max="6154" width="2.88671875" style="176" customWidth="1"/>
    <col min="6155" max="6155" width="17.109375" style="176" customWidth="1"/>
    <col min="6156" max="6156" width="2.88671875" style="176" customWidth="1"/>
    <col min="6157" max="6157" width="19.109375" style="176" customWidth="1"/>
    <col min="6158" max="6158" width="2.88671875" style="176" customWidth="1"/>
    <col min="6159" max="6159" width="18.109375" style="176" customWidth="1"/>
    <col min="6160" max="6160" width="2.88671875" style="176" customWidth="1"/>
    <col min="6161" max="6161" width="17.5546875" style="176" customWidth="1"/>
    <col min="6162" max="6162" width="2.88671875" style="176" customWidth="1"/>
    <col min="6163" max="6163" width="20.88671875" style="176" customWidth="1"/>
    <col min="6164" max="6164" width="2.88671875" style="176" customWidth="1"/>
    <col min="6165" max="6165" width="17.88671875" style="176" customWidth="1"/>
    <col min="6166" max="6166" width="2.88671875" style="176" customWidth="1"/>
    <col min="6167" max="6167" width="19.5546875" style="176" customWidth="1"/>
    <col min="6168" max="6168" width="2.88671875" style="176" customWidth="1"/>
    <col min="6169" max="6169" width="16" style="176" customWidth="1"/>
    <col min="6170" max="6170" width="2.88671875" style="176" customWidth="1"/>
    <col min="6171" max="6171" width="18.88671875" style="176" customWidth="1"/>
    <col min="6172" max="6172" width="2.88671875" style="176" customWidth="1"/>
    <col min="6173" max="6173" width="18.109375" style="176" customWidth="1"/>
    <col min="6174" max="6175" width="8.88671875" style="176" customWidth="1"/>
    <col min="6176" max="6176" width="2.88671875" style="176" customWidth="1"/>
    <col min="6177" max="6177" width="18.88671875" style="176" customWidth="1"/>
    <col min="6178" max="6178" width="2.88671875" style="176" customWidth="1"/>
    <col min="6179" max="6179" width="19" style="176" customWidth="1"/>
    <col min="6180" max="6180" width="2.88671875" style="176" customWidth="1"/>
    <col min="6181" max="6181" width="18.109375" style="176" customWidth="1"/>
    <col min="6182" max="6182" width="2.88671875" style="176" customWidth="1"/>
    <col min="6183" max="6183" width="18.5546875" style="176" customWidth="1"/>
    <col min="6184" max="6184" width="2.88671875" style="176" customWidth="1"/>
    <col min="6185" max="6185" width="18.88671875" style="176" customWidth="1"/>
    <col min="6186" max="6186" width="2.88671875" style="176" customWidth="1"/>
    <col min="6187" max="6187" width="22.5546875" style="176" customWidth="1"/>
    <col min="6188" max="6188" width="2.88671875" style="176" customWidth="1"/>
    <col min="6189" max="6189" width="19.109375" style="176" customWidth="1"/>
    <col min="6190" max="6190" width="2.88671875" style="176" customWidth="1"/>
    <col min="6191" max="6191" width="22.88671875" style="176" customWidth="1"/>
    <col min="6192" max="6192" width="2.88671875" style="176" customWidth="1"/>
    <col min="6193" max="6193" width="24.109375" style="176" customWidth="1"/>
    <col min="6194" max="6194" width="2.88671875" style="176" customWidth="1"/>
    <col min="6195" max="6195" width="22.88671875" style="176" customWidth="1"/>
    <col min="6196" max="6196" width="2.88671875" style="176" customWidth="1"/>
    <col min="6197" max="6197" width="19.88671875" style="176" customWidth="1"/>
    <col min="6198" max="6198" width="2.88671875" style="176" customWidth="1"/>
    <col min="6199" max="6199" width="22.44140625" style="176" customWidth="1"/>
    <col min="6200" max="6200" width="2.88671875" style="176" customWidth="1"/>
    <col min="6201" max="6201" width="21.88671875" style="176" customWidth="1"/>
    <col min="6202" max="6202" width="2.88671875" style="176" customWidth="1"/>
    <col min="6203" max="6203" width="25.109375" style="176" customWidth="1"/>
    <col min="6204" max="6204" width="53.109375" style="176" customWidth="1"/>
    <col min="6205" max="6205" width="2.88671875" style="176" customWidth="1"/>
    <col min="6206" max="6206" width="25.109375" style="176" customWidth="1"/>
    <col min="6207" max="6207" width="2.88671875" style="176" customWidth="1"/>
    <col min="6208" max="6208" width="24" style="176" customWidth="1"/>
    <col min="6209" max="6209" width="2.88671875" style="176" customWidth="1"/>
    <col min="6210" max="6210" width="21.88671875" style="176" customWidth="1"/>
    <col min="6211" max="6211" width="2.88671875" style="176" customWidth="1"/>
    <col min="6212" max="6212" width="22.109375" style="176" customWidth="1"/>
    <col min="6213" max="6213" width="53.88671875" style="176" customWidth="1"/>
    <col min="6214" max="6214" width="2.88671875" style="176" customWidth="1"/>
    <col min="6215" max="6215" width="23.88671875" style="176" customWidth="1"/>
    <col min="6216" max="6216" width="2.88671875" style="176" customWidth="1"/>
    <col min="6217" max="6217" width="22.5546875" style="176" customWidth="1"/>
    <col min="6218" max="6218" width="2.88671875" style="176" customWidth="1"/>
    <col min="6219" max="6219" width="18.88671875" style="176" customWidth="1"/>
    <col min="6220" max="6220" width="2.88671875" style="176" customWidth="1"/>
    <col min="6221" max="6221" width="19.109375" style="176" customWidth="1"/>
    <col min="6222" max="6222" width="2.88671875" style="176" customWidth="1"/>
    <col min="6223" max="6223" width="19.88671875" style="176" customWidth="1"/>
    <col min="6224" max="6392" width="8.88671875" style="176"/>
    <col min="6393" max="6393" width="55.109375" style="176" customWidth="1"/>
    <col min="6394" max="6394" width="2.88671875" style="176" customWidth="1"/>
    <col min="6395" max="6395" width="19.44140625" style="176" customWidth="1"/>
    <col min="6396" max="6396" width="2.88671875" style="176" customWidth="1"/>
    <col min="6397" max="6397" width="20.88671875" style="176" customWidth="1"/>
    <col min="6398" max="6398" width="2.88671875" style="176" customWidth="1"/>
    <col min="6399" max="6399" width="21" style="176" customWidth="1"/>
    <col min="6400" max="6400" width="2.88671875" style="176" customWidth="1"/>
    <col min="6401" max="6401" width="18.88671875" style="176" customWidth="1"/>
    <col min="6402" max="6402" width="2.88671875" style="176" customWidth="1"/>
    <col min="6403" max="6403" width="16.88671875" style="176" customWidth="1"/>
    <col min="6404" max="6404" width="2.88671875" style="176" customWidth="1"/>
    <col min="6405" max="6405" width="16.44140625" style="176" customWidth="1"/>
    <col min="6406" max="6406" width="2.88671875" style="176" customWidth="1"/>
    <col min="6407" max="6407" width="19.88671875" style="176" customWidth="1"/>
    <col min="6408" max="6408" width="2.88671875" style="176" customWidth="1"/>
    <col min="6409" max="6409" width="19.44140625" style="176" customWidth="1"/>
    <col min="6410" max="6410" width="2.88671875" style="176" customWidth="1"/>
    <col min="6411" max="6411" width="17.109375" style="176" customWidth="1"/>
    <col min="6412" max="6412" width="2.88671875" style="176" customWidth="1"/>
    <col min="6413" max="6413" width="19.109375" style="176" customWidth="1"/>
    <col min="6414" max="6414" width="2.88671875" style="176" customWidth="1"/>
    <col min="6415" max="6415" width="18.109375" style="176" customWidth="1"/>
    <col min="6416" max="6416" width="2.88671875" style="176" customWidth="1"/>
    <col min="6417" max="6417" width="17.5546875" style="176" customWidth="1"/>
    <col min="6418" max="6418" width="2.88671875" style="176" customWidth="1"/>
    <col min="6419" max="6419" width="20.88671875" style="176" customWidth="1"/>
    <col min="6420" max="6420" width="2.88671875" style="176" customWidth="1"/>
    <col min="6421" max="6421" width="17.88671875" style="176" customWidth="1"/>
    <col min="6422" max="6422" width="2.88671875" style="176" customWidth="1"/>
    <col min="6423" max="6423" width="19.5546875" style="176" customWidth="1"/>
    <col min="6424" max="6424" width="2.88671875" style="176" customWidth="1"/>
    <col min="6425" max="6425" width="16" style="176" customWidth="1"/>
    <col min="6426" max="6426" width="2.88671875" style="176" customWidth="1"/>
    <col min="6427" max="6427" width="18.88671875" style="176" customWidth="1"/>
    <col min="6428" max="6428" width="2.88671875" style="176" customWidth="1"/>
    <col min="6429" max="6429" width="18.109375" style="176" customWidth="1"/>
    <col min="6430" max="6431" width="8.88671875" style="176" customWidth="1"/>
    <col min="6432" max="6432" width="2.88671875" style="176" customWidth="1"/>
    <col min="6433" max="6433" width="18.88671875" style="176" customWidth="1"/>
    <col min="6434" max="6434" width="2.88671875" style="176" customWidth="1"/>
    <col min="6435" max="6435" width="19" style="176" customWidth="1"/>
    <col min="6436" max="6436" width="2.88671875" style="176" customWidth="1"/>
    <col min="6437" max="6437" width="18.109375" style="176" customWidth="1"/>
    <col min="6438" max="6438" width="2.88671875" style="176" customWidth="1"/>
    <col min="6439" max="6439" width="18.5546875" style="176" customWidth="1"/>
    <col min="6440" max="6440" width="2.88671875" style="176" customWidth="1"/>
    <col min="6441" max="6441" width="18.88671875" style="176" customWidth="1"/>
    <col min="6442" max="6442" width="2.88671875" style="176" customWidth="1"/>
    <col min="6443" max="6443" width="22.5546875" style="176" customWidth="1"/>
    <col min="6444" max="6444" width="2.88671875" style="176" customWidth="1"/>
    <col min="6445" max="6445" width="19.109375" style="176" customWidth="1"/>
    <col min="6446" max="6446" width="2.88671875" style="176" customWidth="1"/>
    <col min="6447" max="6447" width="22.88671875" style="176" customWidth="1"/>
    <col min="6448" max="6448" width="2.88671875" style="176" customWidth="1"/>
    <col min="6449" max="6449" width="24.109375" style="176" customWidth="1"/>
    <col min="6450" max="6450" width="2.88671875" style="176" customWidth="1"/>
    <col min="6451" max="6451" width="22.88671875" style="176" customWidth="1"/>
    <col min="6452" max="6452" width="2.88671875" style="176" customWidth="1"/>
    <col min="6453" max="6453" width="19.88671875" style="176" customWidth="1"/>
    <col min="6454" max="6454" width="2.88671875" style="176" customWidth="1"/>
    <col min="6455" max="6455" width="22.44140625" style="176" customWidth="1"/>
    <col min="6456" max="6456" width="2.88671875" style="176" customWidth="1"/>
    <col min="6457" max="6457" width="21.88671875" style="176" customWidth="1"/>
    <col min="6458" max="6458" width="2.88671875" style="176" customWidth="1"/>
    <col min="6459" max="6459" width="25.109375" style="176" customWidth="1"/>
    <col min="6460" max="6460" width="53.109375" style="176" customWidth="1"/>
    <col min="6461" max="6461" width="2.88671875" style="176" customWidth="1"/>
    <col min="6462" max="6462" width="25.109375" style="176" customWidth="1"/>
    <col min="6463" max="6463" width="2.88671875" style="176" customWidth="1"/>
    <col min="6464" max="6464" width="24" style="176" customWidth="1"/>
    <col min="6465" max="6465" width="2.88671875" style="176" customWidth="1"/>
    <col min="6466" max="6466" width="21.88671875" style="176" customWidth="1"/>
    <col min="6467" max="6467" width="2.88671875" style="176" customWidth="1"/>
    <col min="6468" max="6468" width="22.109375" style="176" customWidth="1"/>
    <col min="6469" max="6469" width="53.88671875" style="176" customWidth="1"/>
    <col min="6470" max="6470" width="2.88671875" style="176" customWidth="1"/>
    <col min="6471" max="6471" width="23.88671875" style="176" customWidth="1"/>
    <col min="6472" max="6472" width="2.88671875" style="176" customWidth="1"/>
    <col min="6473" max="6473" width="22.5546875" style="176" customWidth="1"/>
    <col min="6474" max="6474" width="2.88671875" style="176" customWidth="1"/>
    <col min="6475" max="6475" width="18.88671875" style="176" customWidth="1"/>
    <col min="6476" max="6476" width="2.88671875" style="176" customWidth="1"/>
    <col min="6477" max="6477" width="19.109375" style="176" customWidth="1"/>
    <col min="6478" max="6478" width="2.88671875" style="176" customWidth="1"/>
    <col min="6479" max="6479" width="19.88671875" style="176" customWidth="1"/>
    <col min="6480" max="6648" width="8.88671875" style="176"/>
    <col min="6649" max="6649" width="55.109375" style="176" customWidth="1"/>
    <col min="6650" max="6650" width="2.88671875" style="176" customWidth="1"/>
    <col min="6651" max="6651" width="19.44140625" style="176" customWidth="1"/>
    <col min="6652" max="6652" width="2.88671875" style="176" customWidth="1"/>
    <col min="6653" max="6653" width="20.88671875" style="176" customWidth="1"/>
    <col min="6654" max="6654" width="2.88671875" style="176" customWidth="1"/>
    <col min="6655" max="6655" width="21" style="176" customWidth="1"/>
    <col min="6656" max="6656" width="2.88671875" style="176" customWidth="1"/>
    <col min="6657" max="6657" width="18.88671875" style="176" customWidth="1"/>
    <col min="6658" max="6658" width="2.88671875" style="176" customWidth="1"/>
    <col min="6659" max="6659" width="16.88671875" style="176" customWidth="1"/>
    <col min="6660" max="6660" width="2.88671875" style="176" customWidth="1"/>
    <col min="6661" max="6661" width="16.44140625" style="176" customWidth="1"/>
    <col min="6662" max="6662" width="2.88671875" style="176" customWidth="1"/>
    <col min="6663" max="6663" width="19.88671875" style="176" customWidth="1"/>
    <col min="6664" max="6664" width="2.88671875" style="176" customWidth="1"/>
    <col min="6665" max="6665" width="19.44140625" style="176" customWidth="1"/>
    <col min="6666" max="6666" width="2.88671875" style="176" customWidth="1"/>
    <col min="6667" max="6667" width="17.109375" style="176" customWidth="1"/>
    <col min="6668" max="6668" width="2.88671875" style="176" customWidth="1"/>
    <col min="6669" max="6669" width="19.109375" style="176" customWidth="1"/>
    <col min="6670" max="6670" width="2.88671875" style="176" customWidth="1"/>
    <col min="6671" max="6671" width="18.109375" style="176" customWidth="1"/>
    <col min="6672" max="6672" width="2.88671875" style="176" customWidth="1"/>
    <col min="6673" max="6673" width="17.5546875" style="176" customWidth="1"/>
    <col min="6674" max="6674" width="2.88671875" style="176" customWidth="1"/>
    <col min="6675" max="6675" width="20.88671875" style="176" customWidth="1"/>
    <col min="6676" max="6676" width="2.88671875" style="176" customWidth="1"/>
    <col min="6677" max="6677" width="17.88671875" style="176" customWidth="1"/>
    <col min="6678" max="6678" width="2.88671875" style="176" customWidth="1"/>
    <col min="6679" max="6679" width="19.5546875" style="176" customWidth="1"/>
    <col min="6680" max="6680" width="2.88671875" style="176" customWidth="1"/>
    <col min="6681" max="6681" width="16" style="176" customWidth="1"/>
    <col min="6682" max="6682" width="2.88671875" style="176" customWidth="1"/>
    <col min="6683" max="6683" width="18.88671875" style="176" customWidth="1"/>
    <col min="6684" max="6684" width="2.88671875" style="176" customWidth="1"/>
    <col min="6685" max="6685" width="18.109375" style="176" customWidth="1"/>
    <col min="6686" max="6687" width="8.88671875" style="176" customWidth="1"/>
    <col min="6688" max="6688" width="2.88671875" style="176" customWidth="1"/>
    <col min="6689" max="6689" width="18.88671875" style="176" customWidth="1"/>
    <col min="6690" max="6690" width="2.88671875" style="176" customWidth="1"/>
    <col min="6691" max="6691" width="19" style="176" customWidth="1"/>
    <col min="6692" max="6692" width="2.88671875" style="176" customWidth="1"/>
    <col min="6693" max="6693" width="18.109375" style="176" customWidth="1"/>
    <col min="6694" max="6694" width="2.88671875" style="176" customWidth="1"/>
    <col min="6695" max="6695" width="18.5546875" style="176" customWidth="1"/>
    <col min="6696" max="6696" width="2.88671875" style="176" customWidth="1"/>
    <col min="6697" max="6697" width="18.88671875" style="176" customWidth="1"/>
    <col min="6698" max="6698" width="2.88671875" style="176" customWidth="1"/>
    <col min="6699" max="6699" width="22.5546875" style="176" customWidth="1"/>
    <col min="6700" max="6700" width="2.88671875" style="176" customWidth="1"/>
    <col min="6701" max="6701" width="19.109375" style="176" customWidth="1"/>
    <col min="6702" max="6702" width="2.88671875" style="176" customWidth="1"/>
    <col min="6703" max="6703" width="22.88671875" style="176" customWidth="1"/>
    <col min="6704" max="6704" width="2.88671875" style="176" customWidth="1"/>
    <col min="6705" max="6705" width="24.109375" style="176" customWidth="1"/>
    <col min="6706" max="6706" width="2.88671875" style="176" customWidth="1"/>
    <col min="6707" max="6707" width="22.88671875" style="176" customWidth="1"/>
    <col min="6708" max="6708" width="2.88671875" style="176" customWidth="1"/>
    <col min="6709" max="6709" width="19.88671875" style="176" customWidth="1"/>
    <col min="6710" max="6710" width="2.88671875" style="176" customWidth="1"/>
    <col min="6711" max="6711" width="22.44140625" style="176" customWidth="1"/>
    <col min="6712" max="6712" width="2.88671875" style="176" customWidth="1"/>
    <col min="6713" max="6713" width="21.88671875" style="176" customWidth="1"/>
    <col min="6714" max="6714" width="2.88671875" style="176" customWidth="1"/>
    <col min="6715" max="6715" width="25.109375" style="176" customWidth="1"/>
    <col min="6716" max="6716" width="53.109375" style="176" customWidth="1"/>
    <col min="6717" max="6717" width="2.88671875" style="176" customWidth="1"/>
    <col min="6718" max="6718" width="25.109375" style="176" customWidth="1"/>
    <col min="6719" max="6719" width="2.88671875" style="176" customWidth="1"/>
    <col min="6720" max="6720" width="24" style="176" customWidth="1"/>
    <col min="6721" max="6721" width="2.88671875" style="176" customWidth="1"/>
    <col min="6722" max="6722" width="21.88671875" style="176" customWidth="1"/>
    <col min="6723" max="6723" width="2.88671875" style="176" customWidth="1"/>
    <col min="6724" max="6724" width="22.109375" style="176" customWidth="1"/>
    <col min="6725" max="6725" width="53.88671875" style="176" customWidth="1"/>
    <col min="6726" max="6726" width="2.88671875" style="176" customWidth="1"/>
    <col min="6727" max="6727" width="23.88671875" style="176" customWidth="1"/>
    <col min="6728" max="6728" width="2.88671875" style="176" customWidth="1"/>
    <col min="6729" max="6729" width="22.5546875" style="176" customWidth="1"/>
    <col min="6730" max="6730" width="2.88671875" style="176" customWidth="1"/>
    <col min="6731" max="6731" width="18.88671875" style="176" customWidth="1"/>
    <col min="6732" max="6732" width="2.88671875" style="176" customWidth="1"/>
    <col min="6733" max="6733" width="19.109375" style="176" customWidth="1"/>
    <col min="6734" max="6734" width="2.88671875" style="176" customWidth="1"/>
    <col min="6735" max="6735" width="19.88671875" style="176" customWidth="1"/>
    <col min="6736" max="6904" width="8.88671875" style="176"/>
    <col min="6905" max="6905" width="55.109375" style="176" customWidth="1"/>
    <col min="6906" max="6906" width="2.88671875" style="176" customWidth="1"/>
    <col min="6907" max="6907" width="19.44140625" style="176" customWidth="1"/>
    <col min="6908" max="6908" width="2.88671875" style="176" customWidth="1"/>
    <col min="6909" max="6909" width="20.88671875" style="176" customWidth="1"/>
    <col min="6910" max="6910" width="2.88671875" style="176" customWidth="1"/>
    <col min="6911" max="6911" width="21" style="176" customWidth="1"/>
    <col min="6912" max="6912" width="2.88671875" style="176" customWidth="1"/>
    <col min="6913" max="6913" width="18.88671875" style="176" customWidth="1"/>
    <col min="6914" max="6914" width="2.88671875" style="176" customWidth="1"/>
    <col min="6915" max="6915" width="16.88671875" style="176" customWidth="1"/>
    <col min="6916" max="6916" width="2.88671875" style="176" customWidth="1"/>
    <col min="6917" max="6917" width="16.44140625" style="176" customWidth="1"/>
    <col min="6918" max="6918" width="2.88671875" style="176" customWidth="1"/>
    <col min="6919" max="6919" width="19.88671875" style="176" customWidth="1"/>
    <col min="6920" max="6920" width="2.88671875" style="176" customWidth="1"/>
    <col min="6921" max="6921" width="19.44140625" style="176" customWidth="1"/>
    <col min="6922" max="6922" width="2.88671875" style="176" customWidth="1"/>
    <col min="6923" max="6923" width="17.109375" style="176" customWidth="1"/>
    <col min="6924" max="6924" width="2.88671875" style="176" customWidth="1"/>
    <col min="6925" max="6925" width="19.109375" style="176" customWidth="1"/>
    <col min="6926" max="6926" width="2.88671875" style="176" customWidth="1"/>
    <col min="6927" max="6927" width="18.109375" style="176" customWidth="1"/>
    <col min="6928" max="6928" width="2.88671875" style="176" customWidth="1"/>
    <col min="6929" max="6929" width="17.5546875" style="176" customWidth="1"/>
    <col min="6930" max="6930" width="2.88671875" style="176" customWidth="1"/>
    <col min="6931" max="6931" width="20.88671875" style="176" customWidth="1"/>
    <col min="6932" max="6932" width="2.88671875" style="176" customWidth="1"/>
    <col min="6933" max="6933" width="17.88671875" style="176" customWidth="1"/>
    <col min="6934" max="6934" width="2.88671875" style="176" customWidth="1"/>
    <col min="6935" max="6935" width="19.5546875" style="176" customWidth="1"/>
    <col min="6936" max="6936" width="2.88671875" style="176" customWidth="1"/>
    <col min="6937" max="6937" width="16" style="176" customWidth="1"/>
    <col min="6938" max="6938" width="2.88671875" style="176" customWidth="1"/>
    <col min="6939" max="6939" width="18.88671875" style="176" customWidth="1"/>
    <col min="6940" max="6940" width="2.88671875" style="176" customWidth="1"/>
    <col min="6941" max="6941" width="18.109375" style="176" customWidth="1"/>
    <col min="6942" max="6943" width="8.88671875" style="176" customWidth="1"/>
    <col min="6944" max="6944" width="2.88671875" style="176" customWidth="1"/>
    <col min="6945" max="6945" width="18.88671875" style="176" customWidth="1"/>
    <col min="6946" max="6946" width="2.88671875" style="176" customWidth="1"/>
    <col min="6947" max="6947" width="19" style="176" customWidth="1"/>
    <col min="6948" max="6948" width="2.88671875" style="176" customWidth="1"/>
    <col min="6949" max="6949" width="18.109375" style="176" customWidth="1"/>
    <col min="6950" max="6950" width="2.88671875" style="176" customWidth="1"/>
    <col min="6951" max="6951" width="18.5546875" style="176" customWidth="1"/>
    <col min="6952" max="6952" width="2.88671875" style="176" customWidth="1"/>
    <col min="6953" max="6953" width="18.88671875" style="176" customWidth="1"/>
    <col min="6954" max="6954" width="2.88671875" style="176" customWidth="1"/>
    <col min="6955" max="6955" width="22.5546875" style="176" customWidth="1"/>
    <col min="6956" max="6956" width="2.88671875" style="176" customWidth="1"/>
    <col min="6957" max="6957" width="19.109375" style="176" customWidth="1"/>
    <col min="6958" max="6958" width="2.88671875" style="176" customWidth="1"/>
    <col min="6959" max="6959" width="22.88671875" style="176" customWidth="1"/>
    <col min="6960" max="6960" width="2.88671875" style="176" customWidth="1"/>
    <col min="6961" max="6961" width="24.109375" style="176" customWidth="1"/>
    <col min="6962" max="6962" width="2.88671875" style="176" customWidth="1"/>
    <col min="6963" max="6963" width="22.88671875" style="176" customWidth="1"/>
    <col min="6964" max="6964" width="2.88671875" style="176" customWidth="1"/>
    <col min="6965" max="6965" width="19.88671875" style="176" customWidth="1"/>
    <col min="6966" max="6966" width="2.88671875" style="176" customWidth="1"/>
    <col min="6967" max="6967" width="22.44140625" style="176" customWidth="1"/>
    <col min="6968" max="6968" width="2.88671875" style="176" customWidth="1"/>
    <col min="6969" max="6969" width="21.88671875" style="176" customWidth="1"/>
    <col min="6970" max="6970" width="2.88671875" style="176" customWidth="1"/>
    <col min="6971" max="6971" width="25.109375" style="176" customWidth="1"/>
    <col min="6972" max="6972" width="53.109375" style="176" customWidth="1"/>
    <col min="6973" max="6973" width="2.88671875" style="176" customWidth="1"/>
    <col min="6974" max="6974" width="25.109375" style="176" customWidth="1"/>
    <col min="6975" max="6975" width="2.88671875" style="176" customWidth="1"/>
    <col min="6976" max="6976" width="24" style="176" customWidth="1"/>
    <col min="6977" max="6977" width="2.88671875" style="176" customWidth="1"/>
    <col min="6978" max="6978" width="21.88671875" style="176" customWidth="1"/>
    <col min="6979" max="6979" width="2.88671875" style="176" customWidth="1"/>
    <col min="6980" max="6980" width="22.109375" style="176" customWidth="1"/>
    <col min="6981" max="6981" width="53.88671875" style="176" customWidth="1"/>
    <col min="6982" max="6982" width="2.88671875" style="176" customWidth="1"/>
    <col min="6983" max="6983" width="23.88671875" style="176" customWidth="1"/>
    <col min="6984" max="6984" width="2.88671875" style="176" customWidth="1"/>
    <col min="6985" max="6985" width="22.5546875" style="176" customWidth="1"/>
    <col min="6986" max="6986" width="2.88671875" style="176" customWidth="1"/>
    <col min="6987" max="6987" width="18.88671875" style="176" customWidth="1"/>
    <col min="6988" max="6988" width="2.88671875" style="176" customWidth="1"/>
    <col min="6989" max="6989" width="19.109375" style="176" customWidth="1"/>
    <col min="6990" max="6990" width="2.88671875" style="176" customWidth="1"/>
    <col min="6991" max="6991" width="19.88671875" style="176" customWidth="1"/>
    <col min="6992" max="7160" width="8.88671875" style="176"/>
    <col min="7161" max="7161" width="55.109375" style="176" customWidth="1"/>
    <col min="7162" max="7162" width="2.88671875" style="176" customWidth="1"/>
    <col min="7163" max="7163" width="19.44140625" style="176" customWidth="1"/>
    <col min="7164" max="7164" width="2.88671875" style="176" customWidth="1"/>
    <col min="7165" max="7165" width="20.88671875" style="176" customWidth="1"/>
    <col min="7166" max="7166" width="2.88671875" style="176" customWidth="1"/>
    <col min="7167" max="7167" width="21" style="176" customWidth="1"/>
    <col min="7168" max="7168" width="2.88671875" style="176" customWidth="1"/>
    <col min="7169" max="7169" width="18.88671875" style="176" customWidth="1"/>
    <col min="7170" max="7170" width="2.88671875" style="176" customWidth="1"/>
    <col min="7171" max="7171" width="16.88671875" style="176" customWidth="1"/>
    <col min="7172" max="7172" width="2.88671875" style="176" customWidth="1"/>
    <col min="7173" max="7173" width="16.44140625" style="176" customWidth="1"/>
    <col min="7174" max="7174" width="2.88671875" style="176" customWidth="1"/>
    <col min="7175" max="7175" width="19.88671875" style="176" customWidth="1"/>
    <col min="7176" max="7176" width="2.88671875" style="176" customWidth="1"/>
    <col min="7177" max="7177" width="19.44140625" style="176" customWidth="1"/>
    <col min="7178" max="7178" width="2.88671875" style="176" customWidth="1"/>
    <col min="7179" max="7179" width="17.109375" style="176" customWidth="1"/>
    <col min="7180" max="7180" width="2.88671875" style="176" customWidth="1"/>
    <col min="7181" max="7181" width="19.109375" style="176" customWidth="1"/>
    <col min="7182" max="7182" width="2.88671875" style="176" customWidth="1"/>
    <col min="7183" max="7183" width="18.109375" style="176" customWidth="1"/>
    <col min="7184" max="7184" width="2.88671875" style="176" customWidth="1"/>
    <col min="7185" max="7185" width="17.5546875" style="176" customWidth="1"/>
    <col min="7186" max="7186" width="2.88671875" style="176" customWidth="1"/>
    <col min="7187" max="7187" width="20.88671875" style="176" customWidth="1"/>
    <col min="7188" max="7188" width="2.88671875" style="176" customWidth="1"/>
    <col min="7189" max="7189" width="17.88671875" style="176" customWidth="1"/>
    <col min="7190" max="7190" width="2.88671875" style="176" customWidth="1"/>
    <col min="7191" max="7191" width="19.5546875" style="176" customWidth="1"/>
    <col min="7192" max="7192" width="2.88671875" style="176" customWidth="1"/>
    <col min="7193" max="7193" width="16" style="176" customWidth="1"/>
    <col min="7194" max="7194" width="2.88671875" style="176" customWidth="1"/>
    <col min="7195" max="7195" width="18.88671875" style="176" customWidth="1"/>
    <col min="7196" max="7196" width="2.88671875" style="176" customWidth="1"/>
    <col min="7197" max="7197" width="18.109375" style="176" customWidth="1"/>
    <col min="7198" max="7199" width="8.88671875" style="176" customWidth="1"/>
    <col min="7200" max="7200" width="2.88671875" style="176" customWidth="1"/>
    <col min="7201" max="7201" width="18.88671875" style="176" customWidth="1"/>
    <col min="7202" max="7202" width="2.88671875" style="176" customWidth="1"/>
    <col min="7203" max="7203" width="19" style="176" customWidth="1"/>
    <col min="7204" max="7204" width="2.88671875" style="176" customWidth="1"/>
    <col min="7205" max="7205" width="18.109375" style="176" customWidth="1"/>
    <col min="7206" max="7206" width="2.88671875" style="176" customWidth="1"/>
    <col min="7207" max="7207" width="18.5546875" style="176" customWidth="1"/>
    <col min="7208" max="7208" width="2.88671875" style="176" customWidth="1"/>
    <col min="7209" max="7209" width="18.88671875" style="176" customWidth="1"/>
    <col min="7210" max="7210" width="2.88671875" style="176" customWidth="1"/>
    <col min="7211" max="7211" width="22.5546875" style="176" customWidth="1"/>
    <col min="7212" max="7212" width="2.88671875" style="176" customWidth="1"/>
    <col min="7213" max="7213" width="19.109375" style="176" customWidth="1"/>
    <col min="7214" max="7214" width="2.88671875" style="176" customWidth="1"/>
    <col min="7215" max="7215" width="22.88671875" style="176" customWidth="1"/>
    <col min="7216" max="7216" width="2.88671875" style="176" customWidth="1"/>
    <col min="7217" max="7217" width="24.109375" style="176" customWidth="1"/>
    <col min="7218" max="7218" width="2.88671875" style="176" customWidth="1"/>
    <col min="7219" max="7219" width="22.88671875" style="176" customWidth="1"/>
    <col min="7220" max="7220" width="2.88671875" style="176" customWidth="1"/>
    <col min="7221" max="7221" width="19.88671875" style="176" customWidth="1"/>
    <col min="7222" max="7222" width="2.88671875" style="176" customWidth="1"/>
    <col min="7223" max="7223" width="22.44140625" style="176" customWidth="1"/>
    <col min="7224" max="7224" width="2.88671875" style="176" customWidth="1"/>
    <col min="7225" max="7225" width="21.88671875" style="176" customWidth="1"/>
    <col min="7226" max="7226" width="2.88671875" style="176" customWidth="1"/>
    <col min="7227" max="7227" width="25.109375" style="176" customWidth="1"/>
    <col min="7228" max="7228" width="53.109375" style="176" customWidth="1"/>
    <col min="7229" max="7229" width="2.88671875" style="176" customWidth="1"/>
    <col min="7230" max="7230" width="25.109375" style="176" customWidth="1"/>
    <col min="7231" max="7231" width="2.88671875" style="176" customWidth="1"/>
    <col min="7232" max="7232" width="24" style="176" customWidth="1"/>
    <col min="7233" max="7233" width="2.88671875" style="176" customWidth="1"/>
    <col min="7234" max="7234" width="21.88671875" style="176" customWidth="1"/>
    <col min="7235" max="7235" width="2.88671875" style="176" customWidth="1"/>
    <col min="7236" max="7236" width="22.109375" style="176" customWidth="1"/>
    <col min="7237" max="7237" width="53.88671875" style="176" customWidth="1"/>
    <col min="7238" max="7238" width="2.88671875" style="176" customWidth="1"/>
    <col min="7239" max="7239" width="23.88671875" style="176" customWidth="1"/>
    <col min="7240" max="7240" width="2.88671875" style="176" customWidth="1"/>
    <col min="7241" max="7241" width="22.5546875" style="176" customWidth="1"/>
    <col min="7242" max="7242" width="2.88671875" style="176" customWidth="1"/>
    <col min="7243" max="7243" width="18.88671875" style="176" customWidth="1"/>
    <col min="7244" max="7244" width="2.88671875" style="176" customWidth="1"/>
    <col min="7245" max="7245" width="19.109375" style="176" customWidth="1"/>
    <col min="7246" max="7246" width="2.88671875" style="176" customWidth="1"/>
    <col min="7247" max="7247" width="19.88671875" style="176" customWidth="1"/>
    <col min="7248" max="7416" width="8.88671875" style="176"/>
    <col min="7417" max="7417" width="55.109375" style="176" customWidth="1"/>
    <col min="7418" max="7418" width="2.88671875" style="176" customWidth="1"/>
    <col min="7419" max="7419" width="19.44140625" style="176" customWidth="1"/>
    <col min="7420" max="7420" width="2.88671875" style="176" customWidth="1"/>
    <col min="7421" max="7421" width="20.88671875" style="176" customWidth="1"/>
    <col min="7422" max="7422" width="2.88671875" style="176" customWidth="1"/>
    <col min="7423" max="7423" width="21" style="176" customWidth="1"/>
    <col min="7424" max="7424" width="2.88671875" style="176" customWidth="1"/>
    <col min="7425" max="7425" width="18.88671875" style="176" customWidth="1"/>
    <col min="7426" max="7426" width="2.88671875" style="176" customWidth="1"/>
    <col min="7427" max="7427" width="16.88671875" style="176" customWidth="1"/>
    <col min="7428" max="7428" width="2.88671875" style="176" customWidth="1"/>
    <col min="7429" max="7429" width="16.44140625" style="176" customWidth="1"/>
    <col min="7430" max="7430" width="2.88671875" style="176" customWidth="1"/>
    <col min="7431" max="7431" width="19.88671875" style="176" customWidth="1"/>
    <col min="7432" max="7432" width="2.88671875" style="176" customWidth="1"/>
    <col min="7433" max="7433" width="19.44140625" style="176" customWidth="1"/>
    <col min="7434" max="7434" width="2.88671875" style="176" customWidth="1"/>
    <col min="7435" max="7435" width="17.109375" style="176" customWidth="1"/>
    <col min="7436" max="7436" width="2.88671875" style="176" customWidth="1"/>
    <col min="7437" max="7437" width="19.109375" style="176" customWidth="1"/>
    <col min="7438" max="7438" width="2.88671875" style="176" customWidth="1"/>
    <col min="7439" max="7439" width="18.109375" style="176" customWidth="1"/>
    <col min="7440" max="7440" width="2.88671875" style="176" customWidth="1"/>
    <col min="7441" max="7441" width="17.5546875" style="176" customWidth="1"/>
    <col min="7442" max="7442" width="2.88671875" style="176" customWidth="1"/>
    <col min="7443" max="7443" width="20.88671875" style="176" customWidth="1"/>
    <col min="7444" max="7444" width="2.88671875" style="176" customWidth="1"/>
    <col min="7445" max="7445" width="17.88671875" style="176" customWidth="1"/>
    <col min="7446" max="7446" width="2.88671875" style="176" customWidth="1"/>
    <col min="7447" max="7447" width="19.5546875" style="176" customWidth="1"/>
    <col min="7448" max="7448" width="2.88671875" style="176" customWidth="1"/>
    <col min="7449" max="7449" width="16" style="176" customWidth="1"/>
    <col min="7450" max="7450" width="2.88671875" style="176" customWidth="1"/>
    <col min="7451" max="7451" width="18.88671875" style="176" customWidth="1"/>
    <col min="7452" max="7452" width="2.88671875" style="176" customWidth="1"/>
    <col min="7453" max="7453" width="18.109375" style="176" customWidth="1"/>
    <col min="7454" max="7455" width="8.88671875" style="176" customWidth="1"/>
    <col min="7456" max="7456" width="2.88671875" style="176" customWidth="1"/>
    <col min="7457" max="7457" width="18.88671875" style="176" customWidth="1"/>
    <col min="7458" max="7458" width="2.88671875" style="176" customWidth="1"/>
    <col min="7459" max="7459" width="19" style="176" customWidth="1"/>
    <col min="7460" max="7460" width="2.88671875" style="176" customWidth="1"/>
    <col min="7461" max="7461" width="18.109375" style="176" customWidth="1"/>
    <col min="7462" max="7462" width="2.88671875" style="176" customWidth="1"/>
    <col min="7463" max="7463" width="18.5546875" style="176" customWidth="1"/>
    <col min="7464" max="7464" width="2.88671875" style="176" customWidth="1"/>
    <col min="7465" max="7465" width="18.88671875" style="176" customWidth="1"/>
    <col min="7466" max="7466" width="2.88671875" style="176" customWidth="1"/>
    <col min="7467" max="7467" width="22.5546875" style="176" customWidth="1"/>
    <col min="7468" max="7468" width="2.88671875" style="176" customWidth="1"/>
    <col min="7469" max="7469" width="19.109375" style="176" customWidth="1"/>
    <col min="7470" max="7470" width="2.88671875" style="176" customWidth="1"/>
    <col min="7471" max="7471" width="22.88671875" style="176" customWidth="1"/>
    <col min="7472" max="7472" width="2.88671875" style="176" customWidth="1"/>
    <col min="7473" max="7473" width="24.109375" style="176" customWidth="1"/>
    <col min="7474" max="7474" width="2.88671875" style="176" customWidth="1"/>
    <col min="7475" max="7475" width="22.88671875" style="176" customWidth="1"/>
    <col min="7476" max="7476" width="2.88671875" style="176" customWidth="1"/>
    <col min="7477" max="7477" width="19.88671875" style="176" customWidth="1"/>
    <col min="7478" max="7478" width="2.88671875" style="176" customWidth="1"/>
    <col min="7479" max="7479" width="22.44140625" style="176" customWidth="1"/>
    <col min="7480" max="7480" width="2.88671875" style="176" customWidth="1"/>
    <col min="7481" max="7481" width="21.88671875" style="176" customWidth="1"/>
    <col min="7482" max="7482" width="2.88671875" style="176" customWidth="1"/>
    <col min="7483" max="7483" width="25.109375" style="176" customWidth="1"/>
    <col min="7484" max="7484" width="53.109375" style="176" customWidth="1"/>
    <col min="7485" max="7485" width="2.88671875" style="176" customWidth="1"/>
    <col min="7486" max="7486" width="25.109375" style="176" customWidth="1"/>
    <col min="7487" max="7487" width="2.88671875" style="176" customWidth="1"/>
    <col min="7488" max="7488" width="24" style="176" customWidth="1"/>
    <col min="7489" max="7489" width="2.88671875" style="176" customWidth="1"/>
    <col min="7490" max="7490" width="21.88671875" style="176" customWidth="1"/>
    <col min="7491" max="7491" width="2.88671875" style="176" customWidth="1"/>
    <col min="7492" max="7492" width="22.109375" style="176" customWidth="1"/>
    <col min="7493" max="7493" width="53.88671875" style="176" customWidth="1"/>
    <col min="7494" max="7494" width="2.88671875" style="176" customWidth="1"/>
    <col min="7495" max="7495" width="23.88671875" style="176" customWidth="1"/>
    <col min="7496" max="7496" width="2.88671875" style="176" customWidth="1"/>
    <col min="7497" max="7497" width="22.5546875" style="176" customWidth="1"/>
    <col min="7498" max="7498" width="2.88671875" style="176" customWidth="1"/>
    <col min="7499" max="7499" width="18.88671875" style="176" customWidth="1"/>
    <col min="7500" max="7500" width="2.88671875" style="176" customWidth="1"/>
    <col min="7501" max="7501" width="19.109375" style="176" customWidth="1"/>
    <col min="7502" max="7502" width="2.88671875" style="176" customWidth="1"/>
    <col min="7503" max="7503" width="19.88671875" style="176" customWidth="1"/>
    <col min="7504" max="7672" width="8.88671875" style="176"/>
    <col min="7673" max="7673" width="55.109375" style="176" customWidth="1"/>
    <col min="7674" max="7674" width="2.88671875" style="176" customWidth="1"/>
    <col min="7675" max="7675" width="19.44140625" style="176" customWidth="1"/>
    <col min="7676" max="7676" width="2.88671875" style="176" customWidth="1"/>
    <col min="7677" max="7677" width="20.88671875" style="176" customWidth="1"/>
    <col min="7678" max="7678" width="2.88671875" style="176" customWidth="1"/>
    <col min="7679" max="7679" width="21" style="176" customWidth="1"/>
    <col min="7680" max="7680" width="2.88671875" style="176" customWidth="1"/>
    <col min="7681" max="7681" width="18.88671875" style="176" customWidth="1"/>
    <col min="7682" max="7682" width="2.88671875" style="176" customWidth="1"/>
    <col min="7683" max="7683" width="16.88671875" style="176" customWidth="1"/>
    <col min="7684" max="7684" width="2.88671875" style="176" customWidth="1"/>
    <col min="7685" max="7685" width="16.44140625" style="176" customWidth="1"/>
    <col min="7686" max="7686" width="2.88671875" style="176" customWidth="1"/>
    <col min="7687" max="7687" width="19.88671875" style="176" customWidth="1"/>
    <col min="7688" max="7688" width="2.88671875" style="176" customWidth="1"/>
    <col min="7689" max="7689" width="19.44140625" style="176" customWidth="1"/>
    <col min="7690" max="7690" width="2.88671875" style="176" customWidth="1"/>
    <col min="7691" max="7691" width="17.109375" style="176" customWidth="1"/>
    <col min="7692" max="7692" width="2.88671875" style="176" customWidth="1"/>
    <col min="7693" max="7693" width="19.109375" style="176" customWidth="1"/>
    <col min="7694" max="7694" width="2.88671875" style="176" customWidth="1"/>
    <col min="7695" max="7695" width="18.109375" style="176" customWidth="1"/>
    <col min="7696" max="7696" width="2.88671875" style="176" customWidth="1"/>
    <col min="7697" max="7697" width="17.5546875" style="176" customWidth="1"/>
    <col min="7698" max="7698" width="2.88671875" style="176" customWidth="1"/>
    <col min="7699" max="7699" width="20.88671875" style="176" customWidth="1"/>
    <col min="7700" max="7700" width="2.88671875" style="176" customWidth="1"/>
    <col min="7701" max="7701" width="17.88671875" style="176" customWidth="1"/>
    <col min="7702" max="7702" width="2.88671875" style="176" customWidth="1"/>
    <col min="7703" max="7703" width="19.5546875" style="176" customWidth="1"/>
    <col min="7704" max="7704" width="2.88671875" style="176" customWidth="1"/>
    <col min="7705" max="7705" width="16" style="176" customWidth="1"/>
    <col min="7706" max="7706" width="2.88671875" style="176" customWidth="1"/>
    <col min="7707" max="7707" width="18.88671875" style="176" customWidth="1"/>
    <col min="7708" max="7708" width="2.88671875" style="176" customWidth="1"/>
    <col min="7709" max="7709" width="18.109375" style="176" customWidth="1"/>
    <col min="7710" max="7711" width="8.88671875" style="176" customWidth="1"/>
    <col min="7712" max="7712" width="2.88671875" style="176" customWidth="1"/>
    <col min="7713" max="7713" width="18.88671875" style="176" customWidth="1"/>
    <col min="7714" max="7714" width="2.88671875" style="176" customWidth="1"/>
    <col min="7715" max="7715" width="19" style="176" customWidth="1"/>
    <col min="7716" max="7716" width="2.88671875" style="176" customWidth="1"/>
    <col min="7717" max="7717" width="18.109375" style="176" customWidth="1"/>
    <col min="7718" max="7718" width="2.88671875" style="176" customWidth="1"/>
    <col min="7719" max="7719" width="18.5546875" style="176" customWidth="1"/>
    <col min="7720" max="7720" width="2.88671875" style="176" customWidth="1"/>
    <col min="7721" max="7721" width="18.88671875" style="176" customWidth="1"/>
    <col min="7722" max="7722" width="2.88671875" style="176" customWidth="1"/>
    <col min="7723" max="7723" width="22.5546875" style="176" customWidth="1"/>
    <col min="7724" max="7724" width="2.88671875" style="176" customWidth="1"/>
    <col min="7725" max="7725" width="19.109375" style="176" customWidth="1"/>
    <col min="7726" max="7726" width="2.88671875" style="176" customWidth="1"/>
    <col min="7727" max="7727" width="22.88671875" style="176" customWidth="1"/>
    <col min="7728" max="7728" width="2.88671875" style="176" customWidth="1"/>
    <col min="7729" max="7729" width="24.109375" style="176" customWidth="1"/>
    <col min="7730" max="7730" width="2.88671875" style="176" customWidth="1"/>
    <col min="7731" max="7731" width="22.88671875" style="176" customWidth="1"/>
    <col min="7732" max="7732" width="2.88671875" style="176" customWidth="1"/>
    <col min="7733" max="7733" width="19.88671875" style="176" customWidth="1"/>
    <col min="7734" max="7734" width="2.88671875" style="176" customWidth="1"/>
    <col min="7735" max="7735" width="22.44140625" style="176" customWidth="1"/>
    <col min="7736" max="7736" width="2.88671875" style="176" customWidth="1"/>
    <col min="7737" max="7737" width="21.88671875" style="176" customWidth="1"/>
    <col min="7738" max="7738" width="2.88671875" style="176" customWidth="1"/>
    <col min="7739" max="7739" width="25.109375" style="176" customWidth="1"/>
    <col min="7740" max="7740" width="53.109375" style="176" customWidth="1"/>
    <col min="7741" max="7741" width="2.88671875" style="176" customWidth="1"/>
    <col min="7742" max="7742" width="25.109375" style="176" customWidth="1"/>
    <col min="7743" max="7743" width="2.88671875" style="176" customWidth="1"/>
    <col min="7744" max="7744" width="24" style="176" customWidth="1"/>
    <col min="7745" max="7745" width="2.88671875" style="176" customWidth="1"/>
    <col min="7746" max="7746" width="21.88671875" style="176" customWidth="1"/>
    <col min="7747" max="7747" width="2.88671875" style="176" customWidth="1"/>
    <col min="7748" max="7748" width="22.109375" style="176" customWidth="1"/>
    <col min="7749" max="7749" width="53.88671875" style="176" customWidth="1"/>
    <col min="7750" max="7750" width="2.88671875" style="176" customWidth="1"/>
    <col min="7751" max="7751" width="23.88671875" style="176" customWidth="1"/>
    <col min="7752" max="7752" width="2.88671875" style="176" customWidth="1"/>
    <col min="7753" max="7753" width="22.5546875" style="176" customWidth="1"/>
    <col min="7754" max="7754" width="2.88671875" style="176" customWidth="1"/>
    <col min="7755" max="7755" width="18.88671875" style="176" customWidth="1"/>
    <col min="7756" max="7756" width="2.88671875" style="176" customWidth="1"/>
    <col min="7757" max="7757" width="19.109375" style="176" customWidth="1"/>
    <col min="7758" max="7758" width="2.88671875" style="176" customWidth="1"/>
    <col min="7759" max="7759" width="19.88671875" style="176" customWidth="1"/>
    <col min="7760" max="7928" width="8.88671875" style="176"/>
    <col min="7929" max="7929" width="55.109375" style="176" customWidth="1"/>
    <col min="7930" max="7930" width="2.88671875" style="176" customWidth="1"/>
    <col min="7931" max="7931" width="19.44140625" style="176" customWidth="1"/>
    <col min="7932" max="7932" width="2.88671875" style="176" customWidth="1"/>
    <col min="7933" max="7933" width="20.88671875" style="176" customWidth="1"/>
    <col min="7934" max="7934" width="2.88671875" style="176" customWidth="1"/>
    <col min="7935" max="7935" width="21" style="176" customWidth="1"/>
    <col min="7936" max="7936" width="2.88671875" style="176" customWidth="1"/>
    <col min="7937" max="7937" width="18.88671875" style="176" customWidth="1"/>
    <col min="7938" max="7938" width="2.88671875" style="176" customWidth="1"/>
    <col min="7939" max="7939" width="16.88671875" style="176" customWidth="1"/>
    <col min="7940" max="7940" width="2.88671875" style="176" customWidth="1"/>
    <col min="7941" max="7941" width="16.44140625" style="176" customWidth="1"/>
    <col min="7942" max="7942" width="2.88671875" style="176" customWidth="1"/>
    <col min="7943" max="7943" width="19.88671875" style="176" customWidth="1"/>
    <col min="7944" max="7944" width="2.88671875" style="176" customWidth="1"/>
    <col min="7945" max="7945" width="19.44140625" style="176" customWidth="1"/>
    <col min="7946" max="7946" width="2.88671875" style="176" customWidth="1"/>
    <col min="7947" max="7947" width="17.109375" style="176" customWidth="1"/>
    <col min="7948" max="7948" width="2.88671875" style="176" customWidth="1"/>
    <col min="7949" max="7949" width="19.109375" style="176" customWidth="1"/>
    <col min="7950" max="7950" width="2.88671875" style="176" customWidth="1"/>
    <col min="7951" max="7951" width="18.109375" style="176" customWidth="1"/>
    <col min="7952" max="7952" width="2.88671875" style="176" customWidth="1"/>
    <col min="7953" max="7953" width="17.5546875" style="176" customWidth="1"/>
    <col min="7954" max="7954" width="2.88671875" style="176" customWidth="1"/>
    <col min="7955" max="7955" width="20.88671875" style="176" customWidth="1"/>
    <col min="7956" max="7956" width="2.88671875" style="176" customWidth="1"/>
    <col min="7957" max="7957" width="17.88671875" style="176" customWidth="1"/>
    <col min="7958" max="7958" width="2.88671875" style="176" customWidth="1"/>
    <col min="7959" max="7959" width="19.5546875" style="176" customWidth="1"/>
    <col min="7960" max="7960" width="2.88671875" style="176" customWidth="1"/>
    <col min="7961" max="7961" width="16" style="176" customWidth="1"/>
    <col min="7962" max="7962" width="2.88671875" style="176" customWidth="1"/>
    <col min="7963" max="7963" width="18.88671875" style="176" customWidth="1"/>
    <col min="7964" max="7964" width="2.88671875" style="176" customWidth="1"/>
    <col min="7965" max="7965" width="18.109375" style="176" customWidth="1"/>
    <col min="7966" max="7967" width="8.88671875" style="176" customWidth="1"/>
    <col min="7968" max="7968" width="2.88671875" style="176" customWidth="1"/>
    <col min="7969" max="7969" width="18.88671875" style="176" customWidth="1"/>
    <col min="7970" max="7970" width="2.88671875" style="176" customWidth="1"/>
    <col min="7971" max="7971" width="19" style="176" customWidth="1"/>
    <col min="7972" max="7972" width="2.88671875" style="176" customWidth="1"/>
    <col min="7973" max="7973" width="18.109375" style="176" customWidth="1"/>
    <col min="7974" max="7974" width="2.88671875" style="176" customWidth="1"/>
    <col min="7975" max="7975" width="18.5546875" style="176" customWidth="1"/>
    <col min="7976" max="7976" width="2.88671875" style="176" customWidth="1"/>
    <col min="7977" max="7977" width="18.88671875" style="176" customWidth="1"/>
    <col min="7978" max="7978" width="2.88671875" style="176" customWidth="1"/>
    <col min="7979" max="7979" width="22.5546875" style="176" customWidth="1"/>
    <col min="7980" max="7980" width="2.88671875" style="176" customWidth="1"/>
    <col min="7981" max="7981" width="19.109375" style="176" customWidth="1"/>
    <col min="7982" max="7982" width="2.88671875" style="176" customWidth="1"/>
    <col min="7983" max="7983" width="22.88671875" style="176" customWidth="1"/>
    <col min="7984" max="7984" width="2.88671875" style="176" customWidth="1"/>
    <col min="7985" max="7985" width="24.109375" style="176" customWidth="1"/>
    <col min="7986" max="7986" width="2.88671875" style="176" customWidth="1"/>
    <col min="7987" max="7987" width="22.88671875" style="176" customWidth="1"/>
    <col min="7988" max="7988" width="2.88671875" style="176" customWidth="1"/>
    <col min="7989" max="7989" width="19.88671875" style="176" customWidth="1"/>
    <col min="7990" max="7990" width="2.88671875" style="176" customWidth="1"/>
    <col min="7991" max="7991" width="22.44140625" style="176" customWidth="1"/>
    <col min="7992" max="7992" width="2.88671875" style="176" customWidth="1"/>
    <col min="7993" max="7993" width="21.88671875" style="176" customWidth="1"/>
    <col min="7994" max="7994" width="2.88671875" style="176" customWidth="1"/>
    <col min="7995" max="7995" width="25.109375" style="176" customWidth="1"/>
    <col min="7996" max="7996" width="53.109375" style="176" customWidth="1"/>
    <col min="7997" max="7997" width="2.88671875" style="176" customWidth="1"/>
    <col min="7998" max="7998" width="25.109375" style="176" customWidth="1"/>
    <col min="7999" max="7999" width="2.88671875" style="176" customWidth="1"/>
    <col min="8000" max="8000" width="24" style="176" customWidth="1"/>
    <col min="8001" max="8001" width="2.88671875" style="176" customWidth="1"/>
    <col min="8002" max="8002" width="21.88671875" style="176" customWidth="1"/>
    <col min="8003" max="8003" width="2.88671875" style="176" customWidth="1"/>
    <col min="8004" max="8004" width="22.109375" style="176" customWidth="1"/>
    <col min="8005" max="8005" width="53.88671875" style="176" customWidth="1"/>
    <col min="8006" max="8006" width="2.88671875" style="176" customWidth="1"/>
    <col min="8007" max="8007" width="23.88671875" style="176" customWidth="1"/>
    <col min="8008" max="8008" width="2.88671875" style="176" customWidth="1"/>
    <col min="8009" max="8009" width="22.5546875" style="176" customWidth="1"/>
    <col min="8010" max="8010" width="2.88671875" style="176" customWidth="1"/>
    <col min="8011" max="8011" width="18.88671875" style="176" customWidth="1"/>
    <col min="8012" max="8012" width="2.88671875" style="176" customWidth="1"/>
    <col min="8013" max="8013" width="19.109375" style="176" customWidth="1"/>
    <col min="8014" max="8014" width="2.88671875" style="176" customWidth="1"/>
    <col min="8015" max="8015" width="19.88671875" style="176" customWidth="1"/>
    <col min="8016" max="8184" width="8.88671875" style="176"/>
    <col min="8185" max="8185" width="55.109375" style="176" customWidth="1"/>
    <col min="8186" max="8186" width="2.88671875" style="176" customWidth="1"/>
    <col min="8187" max="8187" width="19.44140625" style="176" customWidth="1"/>
    <col min="8188" max="8188" width="2.88671875" style="176" customWidth="1"/>
    <col min="8189" max="8189" width="20.88671875" style="176" customWidth="1"/>
    <col min="8190" max="8190" width="2.88671875" style="176" customWidth="1"/>
    <col min="8191" max="8191" width="21" style="176" customWidth="1"/>
    <col min="8192" max="8192" width="2.88671875" style="176" customWidth="1"/>
    <col min="8193" max="8193" width="18.88671875" style="176" customWidth="1"/>
    <col min="8194" max="8194" width="2.88671875" style="176" customWidth="1"/>
    <col min="8195" max="8195" width="16.88671875" style="176" customWidth="1"/>
    <col min="8196" max="8196" width="2.88671875" style="176" customWidth="1"/>
    <col min="8197" max="8197" width="16.44140625" style="176" customWidth="1"/>
    <col min="8198" max="8198" width="2.88671875" style="176" customWidth="1"/>
    <col min="8199" max="8199" width="19.88671875" style="176" customWidth="1"/>
    <col min="8200" max="8200" width="2.88671875" style="176" customWidth="1"/>
    <col min="8201" max="8201" width="19.44140625" style="176" customWidth="1"/>
    <col min="8202" max="8202" width="2.88671875" style="176" customWidth="1"/>
    <col min="8203" max="8203" width="17.109375" style="176" customWidth="1"/>
    <col min="8204" max="8204" width="2.88671875" style="176" customWidth="1"/>
    <col min="8205" max="8205" width="19.109375" style="176" customWidth="1"/>
    <col min="8206" max="8206" width="2.88671875" style="176" customWidth="1"/>
    <col min="8207" max="8207" width="18.109375" style="176" customWidth="1"/>
    <col min="8208" max="8208" width="2.88671875" style="176" customWidth="1"/>
    <col min="8209" max="8209" width="17.5546875" style="176" customWidth="1"/>
    <col min="8210" max="8210" width="2.88671875" style="176" customWidth="1"/>
    <col min="8211" max="8211" width="20.88671875" style="176" customWidth="1"/>
    <col min="8212" max="8212" width="2.88671875" style="176" customWidth="1"/>
    <col min="8213" max="8213" width="17.88671875" style="176" customWidth="1"/>
    <col min="8214" max="8214" width="2.88671875" style="176" customWidth="1"/>
    <col min="8215" max="8215" width="19.5546875" style="176" customWidth="1"/>
    <col min="8216" max="8216" width="2.88671875" style="176" customWidth="1"/>
    <col min="8217" max="8217" width="16" style="176" customWidth="1"/>
    <col min="8218" max="8218" width="2.88671875" style="176" customWidth="1"/>
    <col min="8219" max="8219" width="18.88671875" style="176" customWidth="1"/>
    <col min="8220" max="8220" width="2.88671875" style="176" customWidth="1"/>
    <col min="8221" max="8221" width="18.109375" style="176" customWidth="1"/>
    <col min="8222" max="8223" width="8.88671875" style="176" customWidth="1"/>
    <col min="8224" max="8224" width="2.88671875" style="176" customWidth="1"/>
    <col min="8225" max="8225" width="18.88671875" style="176" customWidth="1"/>
    <col min="8226" max="8226" width="2.88671875" style="176" customWidth="1"/>
    <col min="8227" max="8227" width="19" style="176" customWidth="1"/>
    <col min="8228" max="8228" width="2.88671875" style="176" customWidth="1"/>
    <col min="8229" max="8229" width="18.109375" style="176" customWidth="1"/>
    <col min="8230" max="8230" width="2.88671875" style="176" customWidth="1"/>
    <col min="8231" max="8231" width="18.5546875" style="176" customWidth="1"/>
    <col min="8232" max="8232" width="2.88671875" style="176" customWidth="1"/>
    <col min="8233" max="8233" width="18.88671875" style="176" customWidth="1"/>
    <col min="8234" max="8234" width="2.88671875" style="176" customWidth="1"/>
    <col min="8235" max="8235" width="22.5546875" style="176" customWidth="1"/>
    <col min="8236" max="8236" width="2.88671875" style="176" customWidth="1"/>
    <col min="8237" max="8237" width="19.109375" style="176" customWidth="1"/>
    <col min="8238" max="8238" width="2.88671875" style="176" customWidth="1"/>
    <col min="8239" max="8239" width="22.88671875" style="176" customWidth="1"/>
    <col min="8240" max="8240" width="2.88671875" style="176" customWidth="1"/>
    <col min="8241" max="8241" width="24.109375" style="176" customWidth="1"/>
    <col min="8242" max="8242" width="2.88671875" style="176" customWidth="1"/>
    <col min="8243" max="8243" width="22.88671875" style="176" customWidth="1"/>
    <col min="8244" max="8244" width="2.88671875" style="176" customWidth="1"/>
    <col min="8245" max="8245" width="19.88671875" style="176" customWidth="1"/>
    <col min="8246" max="8246" width="2.88671875" style="176" customWidth="1"/>
    <col min="8247" max="8247" width="22.44140625" style="176" customWidth="1"/>
    <col min="8248" max="8248" width="2.88671875" style="176" customWidth="1"/>
    <col min="8249" max="8249" width="21.88671875" style="176" customWidth="1"/>
    <col min="8250" max="8250" width="2.88671875" style="176" customWidth="1"/>
    <col min="8251" max="8251" width="25.109375" style="176" customWidth="1"/>
    <col min="8252" max="8252" width="53.109375" style="176" customWidth="1"/>
    <col min="8253" max="8253" width="2.88671875" style="176" customWidth="1"/>
    <col min="8254" max="8254" width="25.109375" style="176" customWidth="1"/>
    <col min="8255" max="8255" width="2.88671875" style="176" customWidth="1"/>
    <col min="8256" max="8256" width="24" style="176" customWidth="1"/>
    <col min="8257" max="8257" width="2.88671875" style="176" customWidth="1"/>
    <col min="8258" max="8258" width="21.88671875" style="176" customWidth="1"/>
    <col min="8259" max="8259" width="2.88671875" style="176" customWidth="1"/>
    <col min="8260" max="8260" width="22.109375" style="176" customWidth="1"/>
    <col min="8261" max="8261" width="53.88671875" style="176" customWidth="1"/>
    <col min="8262" max="8262" width="2.88671875" style="176" customWidth="1"/>
    <col min="8263" max="8263" width="23.88671875" style="176" customWidth="1"/>
    <col min="8264" max="8264" width="2.88671875" style="176" customWidth="1"/>
    <col min="8265" max="8265" width="22.5546875" style="176" customWidth="1"/>
    <col min="8266" max="8266" width="2.88671875" style="176" customWidth="1"/>
    <col min="8267" max="8267" width="18.88671875" style="176" customWidth="1"/>
    <col min="8268" max="8268" width="2.88671875" style="176" customWidth="1"/>
    <col min="8269" max="8269" width="19.109375" style="176" customWidth="1"/>
    <col min="8270" max="8270" width="2.88671875" style="176" customWidth="1"/>
    <col min="8271" max="8271" width="19.88671875" style="176" customWidth="1"/>
    <col min="8272" max="8440" width="8.88671875" style="176"/>
    <col min="8441" max="8441" width="55.109375" style="176" customWidth="1"/>
    <col min="8442" max="8442" width="2.88671875" style="176" customWidth="1"/>
    <col min="8443" max="8443" width="19.44140625" style="176" customWidth="1"/>
    <col min="8444" max="8444" width="2.88671875" style="176" customWidth="1"/>
    <col min="8445" max="8445" width="20.88671875" style="176" customWidth="1"/>
    <col min="8446" max="8446" width="2.88671875" style="176" customWidth="1"/>
    <col min="8447" max="8447" width="21" style="176" customWidth="1"/>
    <col min="8448" max="8448" width="2.88671875" style="176" customWidth="1"/>
    <col min="8449" max="8449" width="18.88671875" style="176" customWidth="1"/>
    <col min="8450" max="8450" width="2.88671875" style="176" customWidth="1"/>
    <col min="8451" max="8451" width="16.88671875" style="176" customWidth="1"/>
    <col min="8452" max="8452" width="2.88671875" style="176" customWidth="1"/>
    <col min="8453" max="8453" width="16.44140625" style="176" customWidth="1"/>
    <col min="8454" max="8454" width="2.88671875" style="176" customWidth="1"/>
    <col min="8455" max="8455" width="19.88671875" style="176" customWidth="1"/>
    <col min="8456" max="8456" width="2.88671875" style="176" customWidth="1"/>
    <col min="8457" max="8457" width="19.44140625" style="176" customWidth="1"/>
    <col min="8458" max="8458" width="2.88671875" style="176" customWidth="1"/>
    <col min="8459" max="8459" width="17.109375" style="176" customWidth="1"/>
    <col min="8460" max="8460" width="2.88671875" style="176" customWidth="1"/>
    <col min="8461" max="8461" width="19.109375" style="176" customWidth="1"/>
    <col min="8462" max="8462" width="2.88671875" style="176" customWidth="1"/>
    <col min="8463" max="8463" width="18.109375" style="176" customWidth="1"/>
    <col min="8464" max="8464" width="2.88671875" style="176" customWidth="1"/>
    <col min="8465" max="8465" width="17.5546875" style="176" customWidth="1"/>
    <col min="8466" max="8466" width="2.88671875" style="176" customWidth="1"/>
    <col min="8467" max="8467" width="20.88671875" style="176" customWidth="1"/>
    <col min="8468" max="8468" width="2.88671875" style="176" customWidth="1"/>
    <col min="8469" max="8469" width="17.88671875" style="176" customWidth="1"/>
    <col min="8470" max="8470" width="2.88671875" style="176" customWidth="1"/>
    <col min="8471" max="8471" width="19.5546875" style="176" customWidth="1"/>
    <col min="8472" max="8472" width="2.88671875" style="176" customWidth="1"/>
    <col min="8473" max="8473" width="16" style="176" customWidth="1"/>
    <col min="8474" max="8474" width="2.88671875" style="176" customWidth="1"/>
    <col min="8475" max="8475" width="18.88671875" style="176" customWidth="1"/>
    <col min="8476" max="8476" width="2.88671875" style="176" customWidth="1"/>
    <col min="8477" max="8477" width="18.109375" style="176" customWidth="1"/>
    <col min="8478" max="8479" width="8.88671875" style="176" customWidth="1"/>
    <col min="8480" max="8480" width="2.88671875" style="176" customWidth="1"/>
    <col min="8481" max="8481" width="18.88671875" style="176" customWidth="1"/>
    <col min="8482" max="8482" width="2.88671875" style="176" customWidth="1"/>
    <col min="8483" max="8483" width="19" style="176" customWidth="1"/>
    <col min="8484" max="8484" width="2.88671875" style="176" customWidth="1"/>
    <col min="8485" max="8485" width="18.109375" style="176" customWidth="1"/>
    <col min="8486" max="8486" width="2.88671875" style="176" customWidth="1"/>
    <col min="8487" max="8487" width="18.5546875" style="176" customWidth="1"/>
    <col min="8488" max="8488" width="2.88671875" style="176" customWidth="1"/>
    <col min="8489" max="8489" width="18.88671875" style="176" customWidth="1"/>
    <col min="8490" max="8490" width="2.88671875" style="176" customWidth="1"/>
    <col min="8491" max="8491" width="22.5546875" style="176" customWidth="1"/>
    <col min="8492" max="8492" width="2.88671875" style="176" customWidth="1"/>
    <col min="8493" max="8493" width="19.109375" style="176" customWidth="1"/>
    <col min="8494" max="8494" width="2.88671875" style="176" customWidth="1"/>
    <col min="8495" max="8495" width="22.88671875" style="176" customWidth="1"/>
    <col min="8496" max="8496" width="2.88671875" style="176" customWidth="1"/>
    <col min="8497" max="8497" width="24.109375" style="176" customWidth="1"/>
    <col min="8498" max="8498" width="2.88671875" style="176" customWidth="1"/>
    <col min="8499" max="8499" width="22.88671875" style="176" customWidth="1"/>
    <col min="8500" max="8500" width="2.88671875" style="176" customWidth="1"/>
    <col min="8501" max="8501" width="19.88671875" style="176" customWidth="1"/>
    <col min="8502" max="8502" width="2.88671875" style="176" customWidth="1"/>
    <col min="8503" max="8503" width="22.44140625" style="176" customWidth="1"/>
    <col min="8504" max="8504" width="2.88671875" style="176" customWidth="1"/>
    <col min="8505" max="8505" width="21.88671875" style="176" customWidth="1"/>
    <col min="8506" max="8506" width="2.88671875" style="176" customWidth="1"/>
    <col min="8507" max="8507" width="25.109375" style="176" customWidth="1"/>
    <col min="8508" max="8508" width="53.109375" style="176" customWidth="1"/>
    <col min="8509" max="8509" width="2.88671875" style="176" customWidth="1"/>
    <col min="8510" max="8510" width="25.109375" style="176" customWidth="1"/>
    <col min="8511" max="8511" width="2.88671875" style="176" customWidth="1"/>
    <col min="8512" max="8512" width="24" style="176" customWidth="1"/>
    <col min="8513" max="8513" width="2.88671875" style="176" customWidth="1"/>
    <col min="8514" max="8514" width="21.88671875" style="176" customWidth="1"/>
    <col min="8515" max="8515" width="2.88671875" style="176" customWidth="1"/>
    <col min="8516" max="8516" width="22.109375" style="176" customWidth="1"/>
    <col min="8517" max="8517" width="53.88671875" style="176" customWidth="1"/>
    <col min="8518" max="8518" width="2.88671875" style="176" customWidth="1"/>
    <col min="8519" max="8519" width="23.88671875" style="176" customWidth="1"/>
    <col min="8520" max="8520" width="2.88671875" style="176" customWidth="1"/>
    <col min="8521" max="8521" width="22.5546875" style="176" customWidth="1"/>
    <col min="8522" max="8522" width="2.88671875" style="176" customWidth="1"/>
    <col min="8523" max="8523" width="18.88671875" style="176" customWidth="1"/>
    <col min="8524" max="8524" width="2.88671875" style="176" customWidth="1"/>
    <col min="8525" max="8525" width="19.109375" style="176" customWidth="1"/>
    <col min="8526" max="8526" width="2.88671875" style="176" customWidth="1"/>
    <col min="8527" max="8527" width="19.88671875" style="176" customWidth="1"/>
    <col min="8528" max="8696" width="8.88671875" style="176"/>
    <col min="8697" max="8697" width="55.109375" style="176" customWidth="1"/>
    <col min="8698" max="8698" width="2.88671875" style="176" customWidth="1"/>
    <col min="8699" max="8699" width="19.44140625" style="176" customWidth="1"/>
    <col min="8700" max="8700" width="2.88671875" style="176" customWidth="1"/>
    <col min="8701" max="8701" width="20.88671875" style="176" customWidth="1"/>
    <col min="8702" max="8702" width="2.88671875" style="176" customWidth="1"/>
    <col min="8703" max="8703" width="21" style="176" customWidth="1"/>
    <col min="8704" max="8704" width="2.88671875" style="176" customWidth="1"/>
    <col min="8705" max="8705" width="18.88671875" style="176" customWidth="1"/>
    <col min="8706" max="8706" width="2.88671875" style="176" customWidth="1"/>
    <col min="8707" max="8707" width="16.88671875" style="176" customWidth="1"/>
    <col min="8708" max="8708" width="2.88671875" style="176" customWidth="1"/>
    <col min="8709" max="8709" width="16.44140625" style="176" customWidth="1"/>
    <col min="8710" max="8710" width="2.88671875" style="176" customWidth="1"/>
    <col min="8711" max="8711" width="19.88671875" style="176" customWidth="1"/>
    <col min="8712" max="8712" width="2.88671875" style="176" customWidth="1"/>
    <col min="8713" max="8713" width="19.44140625" style="176" customWidth="1"/>
    <col min="8714" max="8714" width="2.88671875" style="176" customWidth="1"/>
    <col min="8715" max="8715" width="17.109375" style="176" customWidth="1"/>
    <col min="8716" max="8716" width="2.88671875" style="176" customWidth="1"/>
    <col min="8717" max="8717" width="19.109375" style="176" customWidth="1"/>
    <col min="8718" max="8718" width="2.88671875" style="176" customWidth="1"/>
    <col min="8719" max="8719" width="18.109375" style="176" customWidth="1"/>
    <col min="8720" max="8720" width="2.88671875" style="176" customWidth="1"/>
    <col min="8721" max="8721" width="17.5546875" style="176" customWidth="1"/>
    <col min="8722" max="8722" width="2.88671875" style="176" customWidth="1"/>
    <col min="8723" max="8723" width="20.88671875" style="176" customWidth="1"/>
    <col min="8724" max="8724" width="2.88671875" style="176" customWidth="1"/>
    <col min="8725" max="8725" width="17.88671875" style="176" customWidth="1"/>
    <col min="8726" max="8726" width="2.88671875" style="176" customWidth="1"/>
    <col min="8727" max="8727" width="19.5546875" style="176" customWidth="1"/>
    <col min="8728" max="8728" width="2.88671875" style="176" customWidth="1"/>
    <col min="8729" max="8729" width="16" style="176" customWidth="1"/>
    <col min="8730" max="8730" width="2.88671875" style="176" customWidth="1"/>
    <col min="8731" max="8731" width="18.88671875" style="176" customWidth="1"/>
    <col min="8732" max="8732" width="2.88671875" style="176" customWidth="1"/>
    <col min="8733" max="8733" width="18.109375" style="176" customWidth="1"/>
    <col min="8734" max="8735" width="8.88671875" style="176" customWidth="1"/>
    <col min="8736" max="8736" width="2.88671875" style="176" customWidth="1"/>
    <col min="8737" max="8737" width="18.88671875" style="176" customWidth="1"/>
    <col min="8738" max="8738" width="2.88671875" style="176" customWidth="1"/>
    <col min="8739" max="8739" width="19" style="176" customWidth="1"/>
    <col min="8740" max="8740" width="2.88671875" style="176" customWidth="1"/>
    <col min="8741" max="8741" width="18.109375" style="176" customWidth="1"/>
    <col min="8742" max="8742" width="2.88671875" style="176" customWidth="1"/>
    <col min="8743" max="8743" width="18.5546875" style="176" customWidth="1"/>
    <col min="8744" max="8744" width="2.88671875" style="176" customWidth="1"/>
    <col min="8745" max="8745" width="18.88671875" style="176" customWidth="1"/>
    <col min="8746" max="8746" width="2.88671875" style="176" customWidth="1"/>
    <col min="8747" max="8747" width="22.5546875" style="176" customWidth="1"/>
    <col min="8748" max="8748" width="2.88671875" style="176" customWidth="1"/>
    <col min="8749" max="8749" width="19.109375" style="176" customWidth="1"/>
    <col min="8750" max="8750" width="2.88671875" style="176" customWidth="1"/>
    <col min="8751" max="8751" width="22.88671875" style="176" customWidth="1"/>
    <col min="8752" max="8752" width="2.88671875" style="176" customWidth="1"/>
    <col min="8753" max="8753" width="24.109375" style="176" customWidth="1"/>
    <col min="8754" max="8754" width="2.88671875" style="176" customWidth="1"/>
    <col min="8755" max="8755" width="22.88671875" style="176" customWidth="1"/>
    <col min="8756" max="8756" width="2.88671875" style="176" customWidth="1"/>
    <col min="8757" max="8757" width="19.88671875" style="176" customWidth="1"/>
    <col min="8758" max="8758" width="2.88671875" style="176" customWidth="1"/>
    <col min="8759" max="8759" width="22.44140625" style="176" customWidth="1"/>
    <col min="8760" max="8760" width="2.88671875" style="176" customWidth="1"/>
    <col min="8761" max="8761" width="21.88671875" style="176" customWidth="1"/>
    <col min="8762" max="8762" width="2.88671875" style="176" customWidth="1"/>
    <col min="8763" max="8763" width="25.109375" style="176" customWidth="1"/>
    <col min="8764" max="8764" width="53.109375" style="176" customWidth="1"/>
    <col min="8765" max="8765" width="2.88671875" style="176" customWidth="1"/>
    <col min="8766" max="8766" width="25.109375" style="176" customWidth="1"/>
    <col min="8767" max="8767" width="2.88671875" style="176" customWidth="1"/>
    <col min="8768" max="8768" width="24" style="176" customWidth="1"/>
    <col min="8769" max="8769" width="2.88671875" style="176" customWidth="1"/>
    <col min="8770" max="8770" width="21.88671875" style="176" customWidth="1"/>
    <col min="8771" max="8771" width="2.88671875" style="176" customWidth="1"/>
    <col min="8772" max="8772" width="22.109375" style="176" customWidth="1"/>
    <col min="8773" max="8773" width="53.88671875" style="176" customWidth="1"/>
    <col min="8774" max="8774" width="2.88671875" style="176" customWidth="1"/>
    <col min="8775" max="8775" width="23.88671875" style="176" customWidth="1"/>
    <col min="8776" max="8776" width="2.88671875" style="176" customWidth="1"/>
    <col min="8777" max="8777" width="22.5546875" style="176" customWidth="1"/>
    <col min="8778" max="8778" width="2.88671875" style="176" customWidth="1"/>
    <col min="8779" max="8779" width="18.88671875" style="176" customWidth="1"/>
    <col min="8780" max="8780" width="2.88671875" style="176" customWidth="1"/>
    <col min="8781" max="8781" width="19.109375" style="176" customWidth="1"/>
    <col min="8782" max="8782" width="2.88671875" style="176" customWidth="1"/>
    <col min="8783" max="8783" width="19.88671875" style="176" customWidth="1"/>
    <col min="8784" max="8952" width="8.88671875" style="176"/>
    <col min="8953" max="8953" width="55.109375" style="176" customWidth="1"/>
    <col min="8954" max="8954" width="2.88671875" style="176" customWidth="1"/>
    <col min="8955" max="8955" width="19.44140625" style="176" customWidth="1"/>
    <col min="8956" max="8956" width="2.88671875" style="176" customWidth="1"/>
    <col min="8957" max="8957" width="20.88671875" style="176" customWidth="1"/>
    <col min="8958" max="8958" width="2.88671875" style="176" customWidth="1"/>
    <col min="8959" max="8959" width="21" style="176" customWidth="1"/>
    <col min="8960" max="8960" width="2.88671875" style="176" customWidth="1"/>
    <col min="8961" max="8961" width="18.88671875" style="176" customWidth="1"/>
    <col min="8962" max="8962" width="2.88671875" style="176" customWidth="1"/>
    <col min="8963" max="8963" width="16.88671875" style="176" customWidth="1"/>
    <col min="8964" max="8964" width="2.88671875" style="176" customWidth="1"/>
    <col min="8965" max="8965" width="16.44140625" style="176" customWidth="1"/>
    <col min="8966" max="8966" width="2.88671875" style="176" customWidth="1"/>
    <col min="8967" max="8967" width="19.88671875" style="176" customWidth="1"/>
    <col min="8968" max="8968" width="2.88671875" style="176" customWidth="1"/>
    <col min="8969" max="8969" width="19.44140625" style="176" customWidth="1"/>
    <col min="8970" max="8970" width="2.88671875" style="176" customWidth="1"/>
    <col min="8971" max="8971" width="17.109375" style="176" customWidth="1"/>
    <col min="8972" max="8972" width="2.88671875" style="176" customWidth="1"/>
    <col min="8973" max="8973" width="19.109375" style="176" customWidth="1"/>
    <col min="8974" max="8974" width="2.88671875" style="176" customWidth="1"/>
    <col min="8975" max="8975" width="18.109375" style="176" customWidth="1"/>
    <col min="8976" max="8976" width="2.88671875" style="176" customWidth="1"/>
    <col min="8977" max="8977" width="17.5546875" style="176" customWidth="1"/>
    <col min="8978" max="8978" width="2.88671875" style="176" customWidth="1"/>
    <col min="8979" max="8979" width="20.88671875" style="176" customWidth="1"/>
    <col min="8980" max="8980" width="2.88671875" style="176" customWidth="1"/>
    <col min="8981" max="8981" width="17.88671875" style="176" customWidth="1"/>
    <col min="8982" max="8982" width="2.88671875" style="176" customWidth="1"/>
    <col min="8983" max="8983" width="19.5546875" style="176" customWidth="1"/>
    <col min="8984" max="8984" width="2.88671875" style="176" customWidth="1"/>
    <col min="8985" max="8985" width="16" style="176" customWidth="1"/>
    <col min="8986" max="8986" width="2.88671875" style="176" customWidth="1"/>
    <col min="8987" max="8987" width="18.88671875" style="176" customWidth="1"/>
    <col min="8988" max="8988" width="2.88671875" style="176" customWidth="1"/>
    <col min="8989" max="8989" width="18.109375" style="176" customWidth="1"/>
    <col min="8990" max="8991" width="8.88671875" style="176" customWidth="1"/>
    <col min="8992" max="8992" width="2.88671875" style="176" customWidth="1"/>
    <col min="8993" max="8993" width="18.88671875" style="176" customWidth="1"/>
    <col min="8994" max="8994" width="2.88671875" style="176" customWidth="1"/>
    <col min="8995" max="8995" width="19" style="176" customWidth="1"/>
    <col min="8996" max="8996" width="2.88671875" style="176" customWidth="1"/>
    <col min="8997" max="8997" width="18.109375" style="176" customWidth="1"/>
    <col min="8998" max="8998" width="2.88671875" style="176" customWidth="1"/>
    <col min="8999" max="8999" width="18.5546875" style="176" customWidth="1"/>
    <col min="9000" max="9000" width="2.88671875" style="176" customWidth="1"/>
    <col min="9001" max="9001" width="18.88671875" style="176" customWidth="1"/>
    <col min="9002" max="9002" width="2.88671875" style="176" customWidth="1"/>
    <col min="9003" max="9003" width="22.5546875" style="176" customWidth="1"/>
    <col min="9004" max="9004" width="2.88671875" style="176" customWidth="1"/>
    <col min="9005" max="9005" width="19.109375" style="176" customWidth="1"/>
    <col min="9006" max="9006" width="2.88671875" style="176" customWidth="1"/>
    <col min="9007" max="9007" width="22.88671875" style="176" customWidth="1"/>
    <col min="9008" max="9008" width="2.88671875" style="176" customWidth="1"/>
    <col min="9009" max="9009" width="24.109375" style="176" customWidth="1"/>
    <col min="9010" max="9010" width="2.88671875" style="176" customWidth="1"/>
    <col min="9011" max="9011" width="22.88671875" style="176" customWidth="1"/>
    <col min="9012" max="9012" width="2.88671875" style="176" customWidth="1"/>
    <col min="9013" max="9013" width="19.88671875" style="176" customWidth="1"/>
    <col min="9014" max="9014" width="2.88671875" style="176" customWidth="1"/>
    <col min="9015" max="9015" width="22.44140625" style="176" customWidth="1"/>
    <col min="9016" max="9016" width="2.88671875" style="176" customWidth="1"/>
    <col min="9017" max="9017" width="21.88671875" style="176" customWidth="1"/>
    <col min="9018" max="9018" width="2.88671875" style="176" customWidth="1"/>
    <col min="9019" max="9019" width="25.109375" style="176" customWidth="1"/>
    <col min="9020" max="9020" width="53.109375" style="176" customWidth="1"/>
    <col min="9021" max="9021" width="2.88671875" style="176" customWidth="1"/>
    <col min="9022" max="9022" width="25.109375" style="176" customWidth="1"/>
    <col min="9023" max="9023" width="2.88671875" style="176" customWidth="1"/>
    <col min="9024" max="9024" width="24" style="176" customWidth="1"/>
    <col min="9025" max="9025" width="2.88671875" style="176" customWidth="1"/>
    <col min="9026" max="9026" width="21.88671875" style="176" customWidth="1"/>
    <col min="9027" max="9027" width="2.88671875" style="176" customWidth="1"/>
    <col min="9028" max="9028" width="22.109375" style="176" customWidth="1"/>
    <col min="9029" max="9029" width="53.88671875" style="176" customWidth="1"/>
    <col min="9030" max="9030" width="2.88671875" style="176" customWidth="1"/>
    <col min="9031" max="9031" width="23.88671875" style="176" customWidth="1"/>
    <col min="9032" max="9032" width="2.88671875" style="176" customWidth="1"/>
    <col min="9033" max="9033" width="22.5546875" style="176" customWidth="1"/>
    <col min="9034" max="9034" width="2.88671875" style="176" customWidth="1"/>
    <col min="9035" max="9035" width="18.88671875" style="176" customWidth="1"/>
    <col min="9036" max="9036" width="2.88671875" style="176" customWidth="1"/>
    <col min="9037" max="9037" width="19.109375" style="176" customWidth="1"/>
    <col min="9038" max="9038" width="2.88671875" style="176" customWidth="1"/>
    <col min="9039" max="9039" width="19.88671875" style="176" customWidth="1"/>
    <col min="9040" max="9208" width="8.88671875" style="176"/>
    <col min="9209" max="9209" width="55.109375" style="176" customWidth="1"/>
    <col min="9210" max="9210" width="2.88671875" style="176" customWidth="1"/>
    <col min="9211" max="9211" width="19.44140625" style="176" customWidth="1"/>
    <col min="9212" max="9212" width="2.88671875" style="176" customWidth="1"/>
    <col min="9213" max="9213" width="20.88671875" style="176" customWidth="1"/>
    <col min="9214" max="9214" width="2.88671875" style="176" customWidth="1"/>
    <col min="9215" max="9215" width="21" style="176" customWidth="1"/>
    <col min="9216" max="9216" width="2.88671875" style="176" customWidth="1"/>
    <col min="9217" max="9217" width="18.88671875" style="176" customWidth="1"/>
    <col min="9218" max="9218" width="2.88671875" style="176" customWidth="1"/>
    <col min="9219" max="9219" width="16.88671875" style="176" customWidth="1"/>
    <col min="9220" max="9220" width="2.88671875" style="176" customWidth="1"/>
    <col min="9221" max="9221" width="16.44140625" style="176" customWidth="1"/>
    <col min="9222" max="9222" width="2.88671875" style="176" customWidth="1"/>
    <col min="9223" max="9223" width="19.88671875" style="176" customWidth="1"/>
    <col min="9224" max="9224" width="2.88671875" style="176" customWidth="1"/>
    <col min="9225" max="9225" width="19.44140625" style="176" customWidth="1"/>
    <col min="9226" max="9226" width="2.88671875" style="176" customWidth="1"/>
    <col min="9227" max="9227" width="17.109375" style="176" customWidth="1"/>
    <col min="9228" max="9228" width="2.88671875" style="176" customWidth="1"/>
    <col min="9229" max="9229" width="19.109375" style="176" customWidth="1"/>
    <col min="9230" max="9230" width="2.88671875" style="176" customWidth="1"/>
    <col min="9231" max="9231" width="18.109375" style="176" customWidth="1"/>
    <col min="9232" max="9232" width="2.88671875" style="176" customWidth="1"/>
    <col min="9233" max="9233" width="17.5546875" style="176" customWidth="1"/>
    <col min="9234" max="9234" width="2.88671875" style="176" customWidth="1"/>
    <col min="9235" max="9235" width="20.88671875" style="176" customWidth="1"/>
    <col min="9236" max="9236" width="2.88671875" style="176" customWidth="1"/>
    <col min="9237" max="9237" width="17.88671875" style="176" customWidth="1"/>
    <col min="9238" max="9238" width="2.88671875" style="176" customWidth="1"/>
    <col min="9239" max="9239" width="19.5546875" style="176" customWidth="1"/>
    <col min="9240" max="9240" width="2.88671875" style="176" customWidth="1"/>
    <col min="9241" max="9241" width="16" style="176" customWidth="1"/>
    <col min="9242" max="9242" width="2.88671875" style="176" customWidth="1"/>
    <col min="9243" max="9243" width="18.88671875" style="176" customWidth="1"/>
    <col min="9244" max="9244" width="2.88671875" style="176" customWidth="1"/>
    <col min="9245" max="9245" width="18.109375" style="176" customWidth="1"/>
    <col min="9246" max="9247" width="8.88671875" style="176" customWidth="1"/>
    <col min="9248" max="9248" width="2.88671875" style="176" customWidth="1"/>
    <col min="9249" max="9249" width="18.88671875" style="176" customWidth="1"/>
    <col min="9250" max="9250" width="2.88671875" style="176" customWidth="1"/>
    <col min="9251" max="9251" width="19" style="176" customWidth="1"/>
    <col min="9252" max="9252" width="2.88671875" style="176" customWidth="1"/>
    <col min="9253" max="9253" width="18.109375" style="176" customWidth="1"/>
    <col min="9254" max="9254" width="2.88671875" style="176" customWidth="1"/>
    <col min="9255" max="9255" width="18.5546875" style="176" customWidth="1"/>
    <col min="9256" max="9256" width="2.88671875" style="176" customWidth="1"/>
    <col min="9257" max="9257" width="18.88671875" style="176" customWidth="1"/>
    <col min="9258" max="9258" width="2.88671875" style="176" customWidth="1"/>
    <col min="9259" max="9259" width="22.5546875" style="176" customWidth="1"/>
    <col min="9260" max="9260" width="2.88671875" style="176" customWidth="1"/>
    <col min="9261" max="9261" width="19.109375" style="176" customWidth="1"/>
    <col min="9262" max="9262" width="2.88671875" style="176" customWidth="1"/>
    <col min="9263" max="9263" width="22.88671875" style="176" customWidth="1"/>
    <col min="9264" max="9264" width="2.88671875" style="176" customWidth="1"/>
    <col min="9265" max="9265" width="24.109375" style="176" customWidth="1"/>
    <col min="9266" max="9266" width="2.88671875" style="176" customWidth="1"/>
    <col min="9267" max="9267" width="22.88671875" style="176" customWidth="1"/>
    <col min="9268" max="9268" width="2.88671875" style="176" customWidth="1"/>
    <col min="9269" max="9269" width="19.88671875" style="176" customWidth="1"/>
    <col min="9270" max="9270" width="2.88671875" style="176" customWidth="1"/>
    <col min="9271" max="9271" width="22.44140625" style="176" customWidth="1"/>
    <col min="9272" max="9272" width="2.88671875" style="176" customWidth="1"/>
    <col min="9273" max="9273" width="21.88671875" style="176" customWidth="1"/>
    <col min="9274" max="9274" width="2.88671875" style="176" customWidth="1"/>
    <col min="9275" max="9275" width="25.109375" style="176" customWidth="1"/>
    <col min="9276" max="9276" width="53.109375" style="176" customWidth="1"/>
    <col min="9277" max="9277" width="2.88671875" style="176" customWidth="1"/>
    <col min="9278" max="9278" width="25.109375" style="176" customWidth="1"/>
    <col min="9279" max="9279" width="2.88671875" style="176" customWidth="1"/>
    <col min="9280" max="9280" width="24" style="176" customWidth="1"/>
    <col min="9281" max="9281" width="2.88671875" style="176" customWidth="1"/>
    <col min="9282" max="9282" width="21.88671875" style="176" customWidth="1"/>
    <col min="9283" max="9283" width="2.88671875" style="176" customWidth="1"/>
    <col min="9284" max="9284" width="22.109375" style="176" customWidth="1"/>
    <col min="9285" max="9285" width="53.88671875" style="176" customWidth="1"/>
    <col min="9286" max="9286" width="2.88671875" style="176" customWidth="1"/>
    <col min="9287" max="9287" width="23.88671875" style="176" customWidth="1"/>
    <col min="9288" max="9288" width="2.88671875" style="176" customWidth="1"/>
    <col min="9289" max="9289" width="22.5546875" style="176" customWidth="1"/>
    <col min="9290" max="9290" width="2.88671875" style="176" customWidth="1"/>
    <col min="9291" max="9291" width="18.88671875" style="176" customWidth="1"/>
    <col min="9292" max="9292" width="2.88671875" style="176" customWidth="1"/>
    <col min="9293" max="9293" width="19.109375" style="176" customWidth="1"/>
    <col min="9294" max="9294" width="2.88671875" style="176" customWidth="1"/>
    <col min="9295" max="9295" width="19.88671875" style="176" customWidth="1"/>
    <col min="9296" max="9464" width="8.88671875" style="176"/>
    <col min="9465" max="9465" width="55.109375" style="176" customWidth="1"/>
    <col min="9466" max="9466" width="2.88671875" style="176" customWidth="1"/>
    <col min="9467" max="9467" width="19.44140625" style="176" customWidth="1"/>
    <col min="9468" max="9468" width="2.88671875" style="176" customWidth="1"/>
    <col min="9469" max="9469" width="20.88671875" style="176" customWidth="1"/>
    <col min="9470" max="9470" width="2.88671875" style="176" customWidth="1"/>
    <col min="9471" max="9471" width="21" style="176" customWidth="1"/>
    <col min="9472" max="9472" width="2.88671875" style="176" customWidth="1"/>
    <col min="9473" max="9473" width="18.88671875" style="176" customWidth="1"/>
    <col min="9474" max="9474" width="2.88671875" style="176" customWidth="1"/>
    <col min="9475" max="9475" width="16.88671875" style="176" customWidth="1"/>
    <col min="9476" max="9476" width="2.88671875" style="176" customWidth="1"/>
    <col min="9477" max="9477" width="16.44140625" style="176" customWidth="1"/>
    <col min="9478" max="9478" width="2.88671875" style="176" customWidth="1"/>
    <col min="9479" max="9479" width="19.88671875" style="176" customWidth="1"/>
    <col min="9480" max="9480" width="2.88671875" style="176" customWidth="1"/>
    <col min="9481" max="9481" width="19.44140625" style="176" customWidth="1"/>
    <col min="9482" max="9482" width="2.88671875" style="176" customWidth="1"/>
    <col min="9483" max="9483" width="17.109375" style="176" customWidth="1"/>
    <col min="9484" max="9484" width="2.88671875" style="176" customWidth="1"/>
    <col min="9485" max="9485" width="19.109375" style="176" customWidth="1"/>
    <col min="9486" max="9486" width="2.88671875" style="176" customWidth="1"/>
    <col min="9487" max="9487" width="18.109375" style="176" customWidth="1"/>
    <col min="9488" max="9488" width="2.88671875" style="176" customWidth="1"/>
    <col min="9489" max="9489" width="17.5546875" style="176" customWidth="1"/>
    <col min="9490" max="9490" width="2.88671875" style="176" customWidth="1"/>
    <col min="9491" max="9491" width="20.88671875" style="176" customWidth="1"/>
    <col min="9492" max="9492" width="2.88671875" style="176" customWidth="1"/>
    <col min="9493" max="9493" width="17.88671875" style="176" customWidth="1"/>
    <col min="9494" max="9494" width="2.88671875" style="176" customWidth="1"/>
    <col min="9495" max="9495" width="19.5546875" style="176" customWidth="1"/>
    <col min="9496" max="9496" width="2.88671875" style="176" customWidth="1"/>
    <col min="9497" max="9497" width="16" style="176" customWidth="1"/>
    <col min="9498" max="9498" width="2.88671875" style="176" customWidth="1"/>
    <col min="9499" max="9499" width="18.88671875" style="176" customWidth="1"/>
    <col min="9500" max="9500" width="2.88671875" style="176" customWidth="1"/>
    <col min="9501" max="9501" width="18.109375" style="176" customWidth="1"/>
    <col min="9502" max="9503" width="8.88671875" style="176" customWidth="1"/>
    <col min="9504" max="9504" width="2.88671875" style="176" customWidth="1"/>
    <col min="9505" max="9505" width="18.88671875" style="176" customWidth="1"/>
    <col min="9506" max="9506" width="2.88671875" style="176" customWidth="1"/>
    <col min="9507" max="9507" width="19" style="176" customWidth="1"/>
    <col min="9508" max="9508" width="2.88671875" style="176" customWidth="1"/>
    <col min="9509" max="9509" width="18.109375" style="176" customWidth="1"/>
    <col min="9510" max="9510" width="2.88671875" style="176" customWidth="1"/>
    <col min="9511" max="9511" width="18.5546875" style="176" customWidth="1"/>
    <col min="9512" max="9512" width="2.88671875" style="176" customWidth="1"/>
    <col min="9513" max="9513" width="18.88671875" style="176" customWidth="1"/>
    <col min="9514" max="9514" width="2.88671875" style="176" customWidth="1"/>
    <col min="9515" max="9515" width="22.5546875" style="176" customWidth="1"/>
    <col min="9516" max="9516" width="2.88671875" style="176" customWidth="1"/>
    <col min="9517" max="9517" width="19.109375" style="176" customWidth="1"/>
    <col min="9518" max="9518" width="2.88671875" style="176" customWidth="1"/>
    <col min="9519" max="9519" width="22.88671875" style="176" customWidth="1"/>
    <col min="9520" max="9520" width="2.88671875" style="176" customWidth="1"/>
    <col min="9521" max="9521" width="24.109375" style="176" customWidth="1"/>
    <col min="9522" max="9522" width="2.88671875" style="176" customWidth="1"/>
    <col min="9523" max="9523" width="22.88671875" style="176" customWidth="1"/>
    <col min="9524" max="9524" width="2.88671875" style="176" customWidth="1"/>
    <col min="9525" max="9525" width="19.88671875" style="176" customWidth="1"/>
    <col min="9526" max="9526" width="2.88671875" style="176" customWidth="1"/>
    <col min="9527" max="9527" width="22.44140625" style="176" customWidth="1"/>
    <col min="9528" max="9528" width="2.88671875" style="176" customWidth="1"/>
    <col min="9529" max="9529" width="21.88671875" style="176" customWidth="1"/>
    <col min="9530" max="9530" width="2.88671875" style="176" customWidth="1"/>
    <col min="9531" max="9531" width="25.109375" style="176" customWidth="1"/>
    <col min="9532" max="9532" width="53.109375" style="176" customWidth="1"/>
    <col min="9533" max="9533" width="2.88671875" style="176" customWidth="1"/>
    <col min="9534" max="9534" width="25.109375" style="176" customWidth="1"/>
    <col min="9535" max="9535" width="2.88671875" style="176" customWidth="1"/>
    <col min="9536" max="9536" width="24" style="176" customWidth="1"/>
    <col min="9537" max="9537" width="2.88671875" style="176" customWidth="1"/>
    <col min="9538" max="9538" width="21.88671875" style="176" customWidth="1"/>
    <col min="9539" max="9539" width="2.88671875" style="176" customWidth="1"/>
    <col min="9540" max="9540" width="22.109375" style="176" customWidth="1"/>
    <col min="9541" max="9541" width="53.88671875" style="176" customWidth="1"/>
    <col min="9542" max="9542" width="2.88671875" style="176" customWidth="1"/>
    <col min="9543" max="9543" width="23.88671875" style="176" customWidth="1"/>
    <col min="9544" max="9544" width="2.88671875" style="176" customWidth="1"/>
    <col min="9545" max="9545" width="22.5546875" style="176" customWidth="1"/>
    <col min="9546" max="9546" width="2.88671875" style="176" customWidth="1"/>
    <col min="9547" max="9547" width="18.88671875" style="176" customWidth="1"/>
    <col min="9548" max="9548" width="2.88671875" style="176" customWidth="1"/>
    <col min="9549" max="9549" width="19.109375" style="176" customWidth="1"/>
    <col min="9550" max="9550" width="2.88671875" style="176" customWidth="1"/>
    <col min="9551" max="9551" width="19.88671875" style="176" customWidth="1"/>
    <col min="9552" max="9720" width="8.88671875" style="176"/>
    <col min="9721" max="9721" width="55.109375" style="176" customWidth="1"/>
    <col min="9722" max="9722" width="2.88671875" style="176" customWidth="1"/>
    <col min="9723" max="9723" width="19.44140625" style="176" customWidth="1"/>
    <col min="9724" max="9724" width="2.88671875" style="176" customWidth="1"/>
    <col min="9725" max="9725" width="20.88671875" style="176" customWidth="1"/>
    <col min="9726" max="9726" width="2.88671875" style="176" customWidth="1"/>
    <col min="9727" max="9727" width="21" style="176" customWidth="1"/>
    <col min="9728" max="9728" width="2.88671875" style="176" customWidth="1"/>
    <col min="9729" max="9729" width="18.88671875" style="176" customWidth="1"/>
    <col min="9730" max="9730" width="2.88671875" style="176" customWidth="1"/>
    <col min="9731" max="9731" width="16.88671875" style="176" customWidth="1"/>
    <col min="9732" max="9732" width="2.88671875" style="176" customWidth="1"/>
    <col min="9733" max="9733" width="16.44140625" style="176" customWidth="1"/>
    <col min="9734" max="9734" width="2.88671875" style="176" customWidth="1"/>
    <col min="9735" max="9735" width="19.88671875" style="176" customWidth="1"/>
    <col min="9736" max="9736" width="2.88671875" style="176" customWidth="1"/>
    <col min="9737" max="9737" width="19.44140625" style="176" customWidth="1"/>
    <col min="9738" max="9738" width="2.88671875" style="176" customWidth="1"/>
    <col min="9739" max="9739" width="17.109375" style="176" customWidth="1"/>
    <col min="9740" max="9740" width="2.88671875" style="176" customWidth="1"/>
    <col min="9741" max="9741" width="19.109375" style="176" customWidth="1"/>
    <col min="9742" max="9742" width="2.88671875" style="176" customWidth="1"/>
    <col min="9743" max="9743" width="18.109375" style="176" customWidth="1"/>
    <col min="9744" max="9744" width="2.88671875" style="176" customWidth="1"/>
    <col min="9745" max="9745" width="17.5546875" style="176" customWidth="1"/>
    <col min="9746" max="9746" width="2.88671875" style="176" customWidth="1"/>
    <col min="9747" max="9747" width="20.88671875" style="176" customWidth="1"/>
    <col min="9748" max="9748" width="2.88671875" style="176" customWidth="1"/>
    <col min="9749" max="9749" width="17.88671875" style="176" customWidth="1"/>
    <col min="9750" max="9750" width="2.88671875" style="176" customWidth="1"/>
    <col min="9751" max="9751" width="19.5546875" style="176" customWidth="1"/>
    <col min="9752" max="9752" width="2.88671875" style="176" customWidth="1"/>
    <col min="9753" max="9753" width="16" style="176" customWidth="1"/>
    <col min="9754" max="9754" width="2.88671875" style="176" customWidth="1"/>
    <col min="9755" max="9755" width="18.88671875" style="176" customWidth="1"/>
    <col min="9756" max="9756" width="2.88671875" style="176" customWidth="1"/>
    <col min="9757" max="9757" width="18.109375" style="176" customWidth="1"/>
    <col min="9758" max="9759" width="8.88671875" style="176" customWidth="1"/>
    <col min="9760" max="9760" width="2.88671875" style="176" customWidth="1"/>
    <col min="9761" max="9761" width="18.88671875" style="176" customWidth="1"/>
    <col min="9762" max="9762" width="2.88671875" style="176" customWidth="1"/>
    <col min="9763" max="9763" width="19" style="176" customWidth="1"/>
    <col min="9764" max="9764" width="2.88671875" style="176" customWidth="1"/>
    <col min="9765" max="9765" width="18.109375" style="176" customWidth="1"/>
    <col min="9766" max="9766" width="2.88671875" style="176" customWidth="1"/>
    <col min="9767" max="9767" width="18.5546875" style="176" customWidth="1"/>
    <col min="9768" max="9768" width="2.88671875" style="176" customWidth="1"/>
    <col min="9769" max="9769" width="18.88671875" style="176" customWidth="1"/>
    <col min="9770" max="9770" width="2.88671875" style="176" customWidth="1"/>
    <col min="9771" max="9771" width="22.5546875" style="176" customWidth="1"/>
    <col min="9772" max="9772" width="2.88671875" style="176" customWidth="1"/>
    <col min="9773" max="9773" width="19.109375" style="176" customWidth="1"/>
    <col min="9774" max="9774" width="2.88671875" style="176" customWidth="1"/>
    <col min="9775" max="9775" width="22.88671875" style="176" customWidth="1"/>
    <col min="9776" max="9776" width="2.88671875" style="176" customWidth="1"/>
    <col min="9777" max="9777" width="24.109375" style="176" customWidth="1"/>
    <col min="9778" max="9778" width="2.88671875" style="176" customWidth="1"/>
    <col min="9779" max="9779" width="22.88671875" style="176" customWidth="1"/>
    <col min="9780" max="9780" width="2.88671875" style="176" customWidth="1"/>
    <col min="9781" max="9781" width="19.88671875" style="176" customWidth="1"/>
    <col min="9782" max="9782" width="2.88671875" style="176" customWidth="1"/>
    <col min="9783" max="9783" width="22.44140625" style="176" customWidth="1"/>
    <col min="9784" max="9784" width="2.88671875" style="176" customWidth="1"/>
    <col min="9785" max="9785" width="21.88671875" style="176" customWidth="1"/>
    <col min="9786" max="9786" width="2.88671875" style="176" customWidth="1"/>
    <col min="9787" max="9787" width="25.109375" style="176" customWidth="1"/>
    <col min="9788" max="9788" width="53.109375" style="176" customWidth="1"/>
    <col min="9789" max="9789" width="2.88671875" style="176" customWidth="1"/>
    <col min="9790" max="9790" width="25.109375" style="176" customWidth="1"/>
    <col min="9791" max="9791" width="2.88671875" style="176" customWidth="1"/>
    <col min="9792" max="9792" width="24" style="176" customWidth="1"/>
    <col min="9793" max="9793" width="2.88671875" style="176" customWidth="1"/>
    <col min="9794" max="9794" width="21.88671875" style="176" customWidth="1"/>
    <col min="9795" max="9795" width="2.88671875" style="176" customWidth="1"/>
    <col min="9796" max="9796" width="22.109375" style="176" customWidth="1"/>
    <col min="9797" max="9797" width="53.88671875" style="176" customWidth="1"/>
    <col min="9798" max="9798" width="2.88671875" style="176" customWidth="1"/>
    <col min="9799" max="9799" width="23.88671875" style="176" customWidth="1"/>
    <col min="9800" max="9800" width="2.88671875" style="176" customWidth="1"/>
    <col min="9801" max="9801" width="22.5546875" style="176" customWidth="1"/>
    <col min="9802" max="9802" width="2.88671875" style="176" customWidth="1"/>
    <col min="9803" max="9803" width="18.88671875" style="176" customWidth="1"/>
    <col min="9804" max="9804" width="2.88671875" style="176" customWidth="1"/>
    <col min="9805" max="9805" width="19.109375" style="176" customWidth="1"/>
    <col min="9806" max="9806" width="2.88671875" style="176" customWidth="1"/>
    <col min="9807" max="9807" width="19.88671875" style="176" customWidth="1"/>
    <col min="9808" max="9976" width="8.88671875" style="176"/>
    <col min="9977" max="9977" width="55.109375" style="176" customWidth="1"/>
    <col min="9978" max="9978" width="2.88671875" style="176" customWidth="1"/>
    <col min="9979" max="9979" width="19.44140625" style="176" customWidth="1"/>
    <col min="9980" max="9980" width="2.88671875" style="176" customWidth="1"/>
    <col min="9981" max="9981" width="20.88671875" style="176" customWidth="1"/>
    <col min="9982" max="9982" width="2.88671875" style="176" customWidth="1"/>
    <col min="9983" max="9983" width="21" style="176" customWidth="1"/>
    <col min="9984" max="9984" width="2.88671875" style="176" customWidth="1"/>
    <col min="9985" max="9985" width="18.88671875" style="176" customWidth="1"/>
    <col min="9986" max="9986" width="2.88671875" style="176" customWidth="1"/>
    <col min="9987" max="9987" width="16.88671875" style="176" customWidth="1"/>
    <col min="9988" max="9988" width="2.88671875" style="176" customWidth="1"/>
    <col min="9989" max="9989" width="16.44140625" style="176" customWidth="1"/>
    <col min="9990" max="9990" width="2.88671875" style="176" customWidth="1"/>
    <col min="9991" max="9991" width="19.88671875" style="176" customWidth="1"/>
    <col min="9992" max="9992" width="2.88671875" style="176" customWidth="1"/>
    <col min="9993" max="9993" width="19.44140625" style="176" customWidth="1"/>
    <col min="9994" max="9994" width="2.88671875" style="176" customWidth="1"/>
    <col min="9995" max="9995" width="17.109375" style="176" customWidth="1"/>
    <col min="9996" max="9996" width="2.88671875" style="176" customWidth="1"/>
    <col min="9997" max="9997" width="19.109375" style="176" customWidth="1"/>
    <col min="9998" max="9998" width="2.88671875" style="176" customWidth="1"/>
    <col min="9999" max="9999" width="18.109375" style="176" customWidth="1"/>
    <col min="10000" max="10000" width="2.88671875" style="176" customWidth="1"/>
    <col min="10001" max="10001" width="17.5546875" style="176" customWidth="1"/>
    <col min="10002" max="10002" width="2.88671875" style="176" customWidth="1"/>
    <col min="10003" max="10003" width="20.88671875" style="176" customWidth="1"/>
    <col min="10004" max="10004" width="2.88671875" style="176" customWidth="1"/>
    <col min="10005" max="10005" width="17.88671875" style="176" customWidth="1"/>
    <col min="10006" max="10006" width="2.88671875" style="176" customWidth="1"/>
    <col min="10007" max="10007" width="19.5546875" style="176" customWidth="1"/>
    <col min="10008" max="10008" width="2.88671875" style="176" customWidth="1"/>
    <col min="10009" max="10009" width="16" style="176" customWidth="1"/>
    <col min="10010" max="10010" width="2.88671875" style="176" customWidth="1"/>
    <col min="10011" max="10011" width="18.88671875" style="176" customWidth="1"/>
    <col min="10012" max="10012" width="2.88671875" style="176" customWidth="1"/>
    <col min="10013" max="10013" width="18.109375" style="176" customWidth="1"/>
    <col min="10014" max="10015" width="8.88671875" style="176" customWidth="1"/>
    <col min="10016" max="10016" width="2.88671875" style="176" customWidth="1"/>
    <col min="10017" max="10017" width="18.88671875" style="176" customWidth="1"/>
    <col min="10018" max="10018" width="2.88671875" style="176" customWidth="1"/>
    <col min="10019" max="10019" width="19" style="176" customWidth="1"/>
    <col min="10020" max="10020" width="2.88671875" style="176" customWidth="1"/>
    <col min="10021" max="10021" width="18.109375" style="176" customWidth="1"/>
    <col min="10022" max="10022" width="2.88671875" style="176" customWidth="1"/>
    <col min="10023" max="10023" width="18.5546875" style="176" customWidth="1"/>
    <col min="10024" max="10024" width="2.88671875" style="176" customWidth="1"/>
    <col min="10025" max="10025" width="18.88671875" style="176" customWidth="1"/>
    <col min="10026" max="10026" width="2.88671875" style="176" customWidth="1"/>
    <col min="10027" max="10027" width="22.5546875" style="176" customWidth="1"/>
    <col min="10028" max="10028" width="2.88671875" style="176" customWidth="1"/>
    <col min="10029" max="10029" width="19.109375" style="176" customWidth="1"/>
    <col min="10030" max="10030" width="2.88671875" style="176" customWidth="1"/>
    <col min="10031" max="10031" width="22.88671875" style="176" customWidth="1"/>
    <col min="10032" max="10032" width="2.88671875" style="176" customWidth="1"/>
    <col min="10033" max="10033" width="24.109375" style="176" customWidth="1"/>
    <col min="10034" max="10034" width="2.88671875" style="176" customWidth="1"/>
    <col min="10035" max="10035" width="22.88671875" style="176" customWidth="1"/>
    <col min="10036" max="10036" width="2.88671875" style="176" customWidth="1"/>
    <col min="10037" max="10037" width="19.88671875" style="176" customWidth="1"/>
    <col min="10038" max="10038" width="2.88671875" style="176" customWidth="1"/>
    <col min="10039" max="10039" width="22.44140625" style="176" customWidth="1"/>
    <col min="10040" max="10040" width="2.88671875" style="176" customWidth="1"/>
    <col min="10041" max="10041" width="21.88671875" style="176" customWidth="1"/>
    <col min="10042" max="10042" width="2.88671875" style="176" customWidth="1"/>
    <col min="10043" max="10043" width="25.109375" style="176" customWidth="1"/>
    <col min="10044" max="10044" width="53.109375" style="176" customWidth="1"/>
    <col min="10045" max="10045" width="2.88671875" style="176" customWidth="1"/>
    <col min="10046" max="10046" width="25.109375" style="176" customWidth="1"/>
    <col min="10047" max="10047" width="2.88671875" style="176" customWidth="1"/>
    <col min="10048" max="10048" width="24" style="176" customWidth="1"/>
    <col min="10049" max="10049" width="2.88671875" style="176" customWidth="1"/>
    <col min="10050" max="10050" width="21.88671875" style="176" customWidth="1"/>
    <col min="10051" max="10051" width="2.88671875" style="176" customWidth="1"/>
    <col min="10052" max="10052" width="22.109375" style="176" customWidth="1"/>
    <col min="10053" max="10053" width="53.88671875" style="176" customWidth="1"/>
    <col min="10054" max="10054" width="2.88671875" style="176" customWidth="1"/>
    <col min="10055" max="10055" width="23.88671875" style="176" customWidth="1"/>
    <col min="10056" max="10056" width="2.88671875" style="176" customWidth="1"/>
    <col min="10057" max="10057" width="22.5546875" style="176" customWidth="1"/>
    <col min="10058" max="10058" width="2.88671875" style="176" customWidth="1"/>
    <col min="10059" max="10059" width="18.88671875" style="176" customWidth="1"/>
    <col min="10060" max="10060" width="2.88671875" style="176" customWidth="1"/>
    <col min="10061" max="10061" width="19.109375" style="176" customWidth="1"/>
    <col min="10062" max="10062" width="2.88671875" style="176" customWidth="1"/>
    <col min="10063" max="10063" width="19.88671875" style="176" customWidth="1"/>
    <col min="10064" max="10232" width="8.88671875" style="176"/>
    <col min="10233" max="10233" width="55.109375" style="176" customWidth="1"/>
    <col min="10234" max="10234" width="2.88671875" style="176" customWidth="1"/>
    <col min="10235" max="10235" width="19.44140625" style="176" customWidth="1"/>
    <col min="10236" max="10236" width="2.88671875" style="176" customWidth="1"/>
    <col min="10237" max="10237" width="20.88671875" style="176" customWidth="1"/>
    <col min="10238" max="10238" width="2.88671875" style="176" customWidth="1"/>
    <col min="10239" max="10239" width="21" style="176" customWidth="1"/>
    <col min="10240" max="10240" width="2.88671875" style="176" customWidth="1"/>
    <col min="10241" max="10241" width="18.88671875" style="176" customWidth="1"/>
    <col min="10242" max="10242" width="2.88671875" style="176" customWidth="1"/>
    <col min="10243" max="10243" width="16.88671875" style="176" customWidth="1"/>
    <col min="10244" max="10244" width="2.88671875" style="176" customWidth="1"/>
    <col min="10245" max="10245" width="16.44140625" style="176" customWidth="1"/>
    <col min="10246" max="10246" width="2.88671875" style="176" customWidth="1"/>
    <col min="10247" max="10247" width="19.88671875" style="176" customWidth="1"/>
    <col min="10248" max="10248" width="2.88671875" style="176" customWidth="1"/>
    <col min="10249" max="10249" width="19.44140625" style="176" customWidth="1"/>
    <col min="10250" max="10250" width="2.88671875" style="176" customWidth="1"/>
    <col min="10251" max="10251" width="17.109375" style="176" customWidth="1"/>
    <col min="10252" max="10252" width="2.88671875" style="176" customWidth="1"/>
    <col min="10253" max="10253" width="19.109375" style="176" customWidth="1"/>
    <col min="10254" max="10254" width="2.88671875" style="176" customWidth="1"/>
    <col min="10255" max="10255" width="18.109375" style="176" customWidth="1"/>
    <col min="10256" max="10256" width="2.88671875" style="176" customWidth="1"/>
    <col min="10257" max="10257" width="17.5546875" style="176" customWidth="1"/>
    <col min="10258" max="10258" width="2.88671875" style="176" customWidth="1"/>
    <col min="10259" max="10259" width="20.88671875" style="176" customWidth="1"/>
    <col min="10260" max="10260" width="2.88671875" style="176" customWidth="1"/>
    <col min="10261" max="10261" width="17.88671875" style="176" customWidth="1"/>
    <col min="10262" max="10262" width="2.88671875" style="176" customWidth="1"/>
    <col min="10263" max="10263" width="19.5546875" style="176" customWidth="1"/>
    <col min="10264" max="10264" width="2.88671875" style="176" customWidth="1"/>
    <col min="10265" max="10265" width="16" style="176" customWidth="1"/>
    <col min="10266" max="10266" width="2.88671875" style="176" customWidth="1"/>
    <col min="10267" max="10267" width="18.88671875" style="176" customWidth="1"/>
    <col min="10268" max="10268" width="2.88671875" style="176" customWidth="1"/>
    <col min="10269" max="10269" width="18.109375" style="176" customWidth="1"/>
    <col min="10270" max="10271" width="8.88671875" style="176" customWidth="1"/>
    <col min="10272" max="10272" width="2.88671875" style="176" customWidth="1"/>
    <col min="10273" max="10273" width="18.88671875" style="176" customWidth="1"/>
    <col min="10274" max="10274" width="2.88671875" style="176" customWidth="1"/>
    <col min="10275" max="10275" width="19" style="176" customWidth="1"/>
    <col min="10276" max="10276" width="2.88671875" style="176" customWidth="1"/>
    <col min="10277" max="10277" width="18.109375" style="176" customWidth="1"/>
    <col min="10278" max="10278" width="2.88671875" style="176" customWidth="1"/>
    <col min="10279" max="10279" width="18.5546875" style="176" customWidth="1"/>
    <col min="10280" max="10280" width="2.88671875" style="176" customWidth="1"/>
    <col min="10281" max="10281" width="18.88671875" style="176" customWidth="1"/>
    <col min="10282" max="10282" width="2.88671875" style="176" customWidth="1"/>
    <col min="10283" max="10283" width="22.5546875" style="176" customWidth="1"/>
    <col min="10284" max="10284" width="2.88671875" style="176" customWidth="1"/>
    <col min="10285" max="10285" width="19.109375" style="176" customWidth="1"/>
    <col min="10286" max="10286" width="2.88671875" style="176" customWidth="1"/>
    <col min="10287" max="10287" width="22.88671875" style="176" customWidth="1"/>
    <col min="10288" max="10288" width="2.88671875" style="176" customWidth="1"/>
    <col min="10289" max="10289" width="24.109375" style="176" customWidth="1"/>
    <col min="10290" max="10290" width="2.88671875" style="176" customWidth="1"/>
    <col min="10291" max="10291" width="22.88671875" style="176" customWidth="1"/>
    <col min="10292" max="10292" width="2.88671875" style="176" customWidth="1"/>
    <col min="10293" max="10293" width="19.88671875" style="176" customWidth="1"/>
    <col min="10294" max="10294" width="2.88671875" style="176" customWidth="1"/>
    <col min="10295" max="10295" width="22.44140625" style="176" customWidth="1"/>
    <col min="10296" max="10296" width="2.88671875" style="176" customWidth="1"/>
    <col min="10297" max="10297" width="21.88671875" style="176" customWidth="1"/>
    <col min="10298" max="10298" width="2.88671875" style="176" customWidth="1"/>
    <col min="10299" max="10299" width="25.109375" style="176" customWidth="1"/>
    <col min="10300" max="10300" width="53.109375" style="176" customWidth="1"/>
    <col min="10301" max="10301" width="2.88671875" style="176" customWidth="1"/>
    <col min="10302" max="10302" width="25.109375" style="176" customWidth="1"/>
    <col min="10303" max="10303" width="2.88671875" style="176" customWidth="1"/>
    <col min="10304" max="10304" width="24" style="176" customWidth="1"/>
    <col min="10305" max="10305" width="2.88671875" style="176" customWidth="1"/>
    <col min="10306" max="10306" width="21.88671875" style="176" customWidth="1"/>
    <col min="10307" max="10307" width="2.88671875" style="176" customWidth="1"/>
    <col min="10308" max="10308" width="22.109375" style="176" customWidth="1"/>
    <col min="10309" max="10309" width="53.88671875" style="176" customWidth="1"/>
    <col min="10310" max="10310" width="2.88671875" style="176" customWidth="1"/>
    <col min="10311" max="10311" width="23.88671875" style="176" customWidth="1"/>
    <col min="10312" max="10312" width="2.88671875" style="176" customWidth="1"/>
    <col min="10313" max="10313" width="22.5546875" style="176" customWidth="1"/>
    <col min="10314" max="10314" width="2.88671875" style="176" customWidth="1"/>
    <col min="10315" max="10315" width="18.88671875" style="176" customWidth="1"/>
    <col min="10316" max="10316" width="2.88671875" style="176" customWidth="1"/>
    <col min="10317" max="10317" width="19.109375" style="176" customWidth="1"/>
    <col min="10318" max="10318" width="2.88671875" style="176" customWidth="1"/>
    <col min="10319" max="10319" width="19.88671875" style="176" customWidth="1"/>
    <col min="10320" max="10488" width="8.88671875" style="176"/>
    <col min="10489" max="10489" width="55.109375" style="176" customWidth="1"/>
    <col min="10490" max="10490" width="2.88671875" style="176" customWidth="1"/>
    <col min="10491" max="10491" width="19.44140625" style="176" customWidth="1"/>
    <col min="10492" max="10492" width="2.88671875" style="176" customWidth="1"/>
    <col min="10493" max="10493" width="20.88671875" style="176" customWidth="1"/>
    <col min="10494" max="10494" width="2.88671875" style="176" customWidth="1"/>
    <col min="10495" max="10495" width="21" style="176" customWidth="1"/>
    <col min="10496" max="10496" width="2.88671875" style="176" customWidth="1"/>
    <col min="10497" max="10497" width="18.88671875" style="176" customWidth="1"/>
    <col min="10498" max="10498" width="2.88671875" style="176" customWidth="1"/>
    <col min="10499" max="10499" width="16.88671875" style="176" customWidth="1"/>
    <col min="10500" max="10500" width="2.88671875" style="176" customWidth="1"/>
    <col min="10501" max="10501" width="16.44140625" style="176" customWidth="1"/>
    <col min="10502" max="10502" width="2.88671875" style="176" customWidth="1"/>
    <col min="10503" max="10503" width="19.88671875" style="176" customWidth="1"/>
    <col min="10504" max="10504" width="2.88671875" style="176" customWidth="1"/>
    <col min="10505" max="10505" width="19.44140625" style="176" customWidth="1"/>
    <col min="10506" max="10506" width="2.88671875" style="176" customWidth="1"/>
    <col min="10507" max="10507" width="17.109375" style="176" customWidth="1"/>
    <col min="10508" max="10508" width="2.88671875" style="176" customWidth="1"/>
    <col min="10509" max="10509" width="19.109375" style="176" customWidth="1"/>
    <col min="10510" max="10510" width="2.88671875" style="176" customWidth="1"/>
    <col min="10511" max="10511" width="18.109375" style="176" customWidth="1"/>
    <col min="10512" max="10512" width="2.88671875" style="176" customWidth="1"/>
    <col min="10513" max="10513" width="17.5546875" style="176" customWidth="1"/>
    <col min="10514" max="10514" width="2.88671875" style="176" customWidth="1"/>
    <col min="10515" max="10515" width="20.88671875" style="176" customWidth="1"/>
    <col min="10516" max="10516" width="2.88671875" style="176" customWidth="1"/>
    <col min="10517" max="10517" width="17.88671875" style="176" customWidth="1"/>
    <col min="10518" max="10518" width="2.88671875" style="176" customWidth="1"/>
    <col min="10519" max="10519" width="19.5546875" style="176" customWidth="1"/>
    <col min="10520" max="10520" width="2.88671875" style="176" customWidth="1"/>
    <col min="10521" max="10521" width="16" style="176" customWidth="1"/>
    <col min="10522" max="10522" width="2.88671875" style="176" customWidth="1"/>
    <col min="10523" max="10523" width="18.88671875" style="176" customWidth="1"/>
    <col min="10524" max="10524" width="2.88671875" style="176" customWidth="1"/>
    <col min="10525" max="10525" width="18.109375" style="176" customWidth="1"/>
    <col min="10526" max="10527" width="8.88671875" style="176" customWidth="1"/>
    <col min="10528" max="10528" width="2.88671875" style="176" customWidth="1"/>
    <col min="10529" max="10529" width="18.88671875" style="176" customWidth="1"/>
    <col min="10530" max="10530" width="2.88671875" style="176" customWidth="1"/>
    <col min="10531" max="10531" width="19" style="176" customWidth="1"/>
    <col min="10532" max="10532" width="2.88671875" style="176" customWidth="1"/>
    <col min="10533" max="10533" width="18.109375" style="176" customWidth="1"/>
    <col min="10534" max="10534" width="2.88671875" style="176" customWidth="1"/>
    <col min="10535" max="10535" width="18.5546875" style="176" customWidth="1"/>
    <col min="10536" max="10536" width="2.88671875" style="176" customWidth="1"/>
    <col min="10537" max="10537" width="18.88671875" style="176" customWidth="1"/>
    <col min="10538" max="10538" width="2.88671875" style="176" customWidth="1"/>
    <col min="10539" max="10539" width="22.5546875" style="176" customWidth="1"/>
    <col min="10540" max="10540" width="2.88671875" style="176" customWidth="1"/>
    <col min="10541" max="10541" width="19.109375" style="176" customWidth="1"/>
    <col min="10542" max="10542" width="2.88671875" style="176" customWidth="1"/>
    <col min="10543" max="10543" width="22.88671875" style="176" customWidth="1"/>
    <col min="10544" max="10544" width="2.88671875" style="176" customWidth="1"/>
    <col min="10545" max="10545" width="24.109375" style="176" customWidth="1"/>
    <col min="10546" max="10546" width="2.88671875" style="176" customWidth="1"/>
    <col min="10547" max="10547" width="22.88671875" style="176" customWidth="1"/>
    <col min="10548" max="10548" width="2.88671875" style="176" customWidth="1"/>
    <col min="10549" max="10549" width="19.88671875" style="176" customWidth="1"/>
    <col min="10550" max="10550" width="2.88671875" style="176" customWidth="1"/>
    <col min="10551" max="10551" width="22.44140625" style="176" customWidth="1"/>
    <col min="10552" max="10552" width="2.88671875" style="176" customWidth="1"/>
    <col min="10553" max="10553" width="21.88671875" style="176" customWidth="1"/>
    <col min="10554" max="10554" width="2.88671875" style="176" customWidth="1"/>
    <col min="10555" max="10555" width="25.109375" style="176" customWidth="1"/>
    <col min="10556" max="10556" width="53.109375" style="176" customWidth="1"/>
    <col min="10557" max="10557" width="2.88671875" style="176" customWidth="1"/>
    <col min="10558" max="10558" width="25.109375" style="176" customWidth="1"/>
    <col min="10559" max="10559" width="2.88671875" style="176" customWidth="1"/>
    <col min="10560" max="10560" width="24" style="176" customWidth="1"/>
    <col min="10561" max="10561" width="2.88671875" style="176" customWidth="1"/>
    <col min="10562" max="10562" width="21.88671875" style="176" customWidth="1"/>
    <col min="10563" max="10563" width="2.88671875" style="176" customWidth="1"/>
    <col min="10564" max="10564" width="22.109375" style="176" customWidth="1"/>
    <col min="10565" max="10565" width="53.88671875" style="176" customWidth="1"/>
    <col min="10566" max="10566" width="2.88671875" style="176" customWidth="1"/>
    <col min="10567" max="10567" width="23.88671875" style="176" customWidth="1"/>
    <col min="10568" max="10568" width="2.88671875" style="176" customWidth="1"/>
    <col min="10569" max="10569" width="22.5546875" style="176" customWidth="1"/>
    <col min="10570" max="10570" width="2.88671875" style="176" customWidth="1"/>
    <col min="10571" max="10571" width="18.88671875" style="176" customWidth="1"/>
    <col min="10572" max="10572" width="2.88671875" style="176" customWidth="1"/>
    <col min="10573" max="10573" width="19.109375" style="176" customWidth="1"/>
    <col min="10574" max="10574" width="2.88671875" style="176" customWidth="1"/>
    <col min="10575" max="10575" width="19.88671875" style="176" customWidth="1"/>
    <col min="10576" max="10744" width="8.88671875" style="176"/>
    <col min="10745" max="10745" width="55.109375" style="176" customWidth="1"/>
    <col min="10746" max="10746" width="2.88671875" style="176" customWidth="1"/>
    <col min="10747" max="10747" width="19.44140625" style="176" customWidth="1"/>
    <col min="10748" max="10748" width="2.88671875" style="176" customWidth="1"/>
    <col min="10749" max="10749" width="20.88671875" style="176" customWidth="1"/>
    <col min="10750" max="10750" width="2.88671875" style="176" customWidth="1"/>
    <col min="10751" max="10751" width="21" style="176" customWidth="1"/>
    <col min="10752" max="10752" width="2.88671875" style="176" customWidth="1"/>
    <col min="10753" max="10753" width="18.88671875" style="176" customWidth="1"/>
    <col min="10754" max="10754" width="2.88671875" style="176" customWidth="1"/>
    <col min="10755" max="10755" width="16.88671875" style="176" customWidth="1"/>
    <col min="10756" max="10756" width="2.88671875" style="176" customWidth="1"/>
    <col min="10757" max="10757" width="16.44140625" style="176" customWidth="1"/>
    <col min="10758" max="10758" width="2.88671875" style="176" customWidth="1"/>
    <col min="10759" max="10759" width="19.88671875" style="176" customWidth="1"/>
    <col min="10760" max="10760" width="2.88671875" style="176" customWidth="1"/>
    <col min="10761" max="10761" width="19.44140625" style="176" customWidth="1"/>
    <col min="10762" max="10762" width="2.88671875" style="176" customWidth="1"/>
    <col min="10763" max="10763" width="17.109375" style="176" customWidth="1"/>
    <col min="10764" max="10764" width="2.88671875" style="176" customWidth="1"/>
    <col min="10765" max="10765" width="19.109375" style="176" customWidth="1"/>
    <col min="10766" max="10766" width="2.88671875" style="176" customWidth="1"/>
    <col min="10767" max="10767" width="18.109375" style="176" customWidth="1"/>
    <col min="10768" max="10768" width="2.88671875" style="176" customWidth="1"/>
    <col min="10769" max="10769" width="17.5546875" style="176" customWidth="1"/>
    <col min="10770" max="10770" width="2.88671875" style="176" customWidth="1"/>
    <col min="10771" max="10771" width="20.88671875" style="176" customWidth="1"/>
    <col min="10772" max="10772" width="2.88671875" style="176" customWidth="1"/>
    <col min="10773" max="10773" width="17.88671875" style="176" customWidth="1"/>
    <col min="10774" max="10774" width="2.88671875" style="176" customWidth="1"/>
    <col min="10775" max="10775" width="19.5546875" style="176" customWidth="1"/>
    <col min="10776" max="10776" width="2.88671875" style="176" customWidth="1"/>
    <col min="10777" max="10777" width="16" style="176" customWidth="1"/>
    <col min="10778" max="10778" width="2.88671875" style="176" customWidth="1"/>
    <col min="10779" max="10779" width="18.88671875" style="176" customWidth="1"/>
    <col min="10780" max="10780" width="2.88671875" style="176" customWidth="1"/>
    <col min="10781" max="10781" width="18.109375" style="176" customWidth="1"/>
    <col min="10782" max="10783" width="8.88671875" style="176" customWidth="1"/>
    <col min="10784" max="10784" width="2.88671875" style="176" customWidth="1"/>
    <col min="10785" max="10785" width="18.88671875" style="176" customWidth="1"/>
    <col min="10786" max="10786" width="2.88671875" style="176" customWidth="1"/>
    <col min="10787" max="10787" width="19" style="176" customWidth="1"/>
    <col min="10788" max="10788" width="2.88671875" style="176" customWidth="1"/>
    <col min="10789" max="10789" width="18.109375" style="176" customWidth="1"/>
    <col min="10790" max="10790" width="2.88671875" style="176" customWidth="1"/>
    <col min="10791" max="10791" width="18.5546875" style="176" customWidth="1"/>
    <col min="10792" max="10792" width="2.88671875" style="176" customWidth="1"/>
    <col min="10793" max="10793" width="18.88671875" style="176" customWidth="1"/>
    <col min="10794" max="10794" width="2.88671875" style="176" customWidth="1"/>
    <col min="10795" max="10795" width="22.5546875" style="176" customWidth="1"/>
    <col min="10796" max="10796" width="2.88671875" style="176" customWidth="1"/>
    <col min="10797" max="10797" width="19.109375" style="176" customWidth="1"/>
    <col min="10798" max="10798" width="2.88671875" style="176" customWidth="1"/>
    <col min="10799" max="10799" width="22.88671875" style="176" customWidth="1"/>
    <col min="10800" max="10800" width="2.88671875" style="176" customWidth="1"/>
    <col min="10801" max="10801" width="24.109375" style="176" customWidth="1"/>
    <col min="10802" max="10802" width="2.88671875" style="176" customWidth="1"/>
    <col min="10803" max="10803" width="22.88671875" style="176" customWidth="1"/>
    <col min="10804" max="10804" width="2.88671875" style="176" customWidth="1"/>
    <col min="10805" max="10805" width="19.88671875" style="176" customWidth="1"/>
    <col min="10806" max="10806" width="2.88671875" style="176" customWidth="1"/>
    <col min="10807" max="10807" width="22.44140625" style="176" customWidth="1"/>
    <col min="10808" max="10808" width="2.88671875" style="176" customWidth="1"/>
    <col min="10809" max="10809" width="21.88671875" style="176" customWidth="1"/>
    <col min="10810" max="10810" width="2.88671875" style="176" customWidth="1"/>
    <col min="10811" max="10811" width="25.109375" style="176" customWidth="1"/>
    <col min="10812" max="10812" width="53.109375" style="176" customWidth="1"/>
    <col min="10813" max="10813" width="2.88671875" style="176" customWidth="1"/>
    <col min="10814" max="10814" width="25.109375" style="176" customWidth="1"/>
    <col min="10815" max="10815" width="2.88671875" style="176" customWidth="1"/>
    <col min="10816" max="10816" width="24" style="176" customWidth="1"/>
    <col min="10817" max="10817" width="2.88671875" style="176" customWidth="1"/>
    <col min="10818" max="10818" width="21.88671875" style="176" customWidth="1"/>
    <col min="10819" max="10819" width="2.88671875" style="176" customWidth="1"/>
    <col min="10820" max="10820" width="22.109375" style="176" customWidth="1"/>
    <col min="10821" max="10821" width="53.88671875" style="176" customWidth="1"/>
    <col min="10822" max="10822" width="2.88671875" style="176" customWidth="1"/>
    <col min="10823" max="10823" width="23.88671875" style="176" customWidth="1"/>
    <col min="10824" max="10824" width="2.88671875" style="176" customWidth="1"/>
    <col min="10825" max="10825" width="22.5546875" style="176" customWidth="1"/>
    <col min="10826" max="10826" width="2.88671875" style="176" customWidth="1"/>
    <col min="10827" max="10827" width="18.88671875" style="176" customWidth="1"/>
    <col min="10828" max="10828" width="2.88671875" style="176" customWidth="1"/>
    <col min="10829" max="10829" width="19.109375" style="176" customWidth="1"/>
    <col min="10830" max="10830" width="2.88671875" style="176" customWidth="1"/>
    <col min="10831" max="10831" width="19.88671875" style="176" customWidth="1"/>
    <col min="10832" max="11000" width="8.88671875" style="176"/>
    <col min="11001" max="11001" width="55.109375" style="176" customWidth="1"/>
    <col min="11002" max="11002" width="2.88671875" style="176" customWidth="1"/>
    <col min="11003" max="11003" width="19.44140625" style="176" customWidth="1"/>
    <col min="11004" max="11004" width="2.88671875" style="176" customWidth="1"/>
    <col min="11005" max="11005" width="20.88671875" style="176" customWidth="1"/>
    <col min="11006" max="11006" width="2.88671875" style="176" customWidth="1"/>
    <col min="11007" max="11007" width="21" style="176" customWidth="1"/>
    <col min="11008" max="11008" width="2.88671875" style="176" customWidth="1"/>
    <col min="11009" max="11009" width="18.88671875" style="176" customWidth="1"/>
    <col min="11010" max="11010" width="2.88671875" style="176" customWidth="1"/>
    <col min="11011" max="11011" width="16.88671875" style="176" customWidth="1"/>
    <col min="11012" max="11012" width="2.88671875" style="176" customWidth="1"/>
    <col min="11013" max="11013" width="16.44140625" style="176" customWidth="1"/>
    <col min="11014" max="11014" width="2.88671875" style="176" customWidth="1"/>
    <col min="11015" max="11015" width="19.88671875" style="176" customWidth="1"/>
    <col min="11016" max="11016" width="2.88671875" style="176" customWidth="1"/>
    <col min="11017" max="11017" width="19.44140625" style="176" customWidth="1"/>
    <col min="11018" max="11018" width="2.88671875" style="176" customWidth="1"/>
    <col min="11019" max="11019" width="17.109375" style="176" customWidth="1"/>
    <col min="11020" max="11020" width="2.88671875" style="176" customWidth="1"/>
    <col min="11021" max="11021" width="19.109375" style="176" customWidth="1"/>
    <col min="11022" max="11022" width="2.88671875" style="176" customWidth="1"/>
    <col min="11023" max="11023" width="18.109375" style="176" customWidth="1"/>
    <col min="11024" max="11024" width="2.88671875" style="176" customWidth="1"/>
    <col min="11025" max="11025" width="17.5546875" style="176" customWidth="1"/>
    <col min="11026" max="11026" width="2.88671875" style="176" customWidth="1"/>
    <col min="11027" max="11027" width="20.88671875" style="176" customWidth="1"/>
    <col min="11028" max="11028" width="2.88671875" style="176" customWidth="1"/>
    <col min="11029" max="11029" width="17.88671875" style="176" customWidth="1"/>
    <col min="11030" max="11030" width="2.88671875" style="176" customWidth="1"/>
    <col min="11031" max="11031" width="19.5546875" style="176" customWidth="1"/>
    <col min="11032" max="11032" width="2.88671875" style="176" customWidth="1"/>
    <col min="11033" max="11033" width="16" style="176" customWidth="1"/>
    <col min="11034" max="11034" width="2.88671875" style="176" customWidth="1"/>
    <col min="11035" max="11035" width="18.88671875" style="176" customWidth="1"/>
    <col min="11036" max="11036" width="2.88671875" style="176" customWidth="1"/>
    <col min="11037" max="11037" width="18.109375" style="176" customWidth="1"/>
    <col min="11038" max="11039" width="8.88671875" style="176" customWidth="1"/>
    <col min="11040" max="11040" width="2.88671875" style="176" customWidth="1"/>
    <col min="11041" max="11041" width="18.88671875" style="176" customWidth="1"/>
    <col min="11042" max="11042" width="2.88671875" style="176" customWidth="1"/>
    <col min="11043" max="11043" width="19" style="176" customWidth="1"/>
    <col min="11044" max="11044" width="2.88671875" style="176" customWidth="1"/>
    <col min="11045" max="11045" width="18.109375" style="176" customWidth="1"/>
    <col min="11046" max="11046" width="2.88671875" style="176" customWidth="1"/>
    <col min="11047" max="11047" width="18.5546875" style="176" customWidth="1"/>
    <col min="11048" max="11048" width="2.88671875" style="176" customWidth="1"/>
    <col min="11049" max="11049" width="18.88671875" style="176" customWidth="1"/>
    <col min="11050" max="11050" width="2.88671875" style="176" customWidth="1"/>
    <col min="11051" max="11051" width="22.5546875" style="176" customWidth="1"/>
    <col min="11052" max="11052" width="2.88671875" style="176" customWidth="1"/>
    <col min="11053" max="11053" width="19.109375" style="176" customWidth="1"/>
    <col min="11054" max="11054" width="2.88671875" style="176" customWidth="1"/>
    <col min="11055" max="11055" width="22.88671875" style="176" customWidth="1"/>
    <col min="11056" max="11056" width="2.88671875" style="176" customWidth="1"/>
    <col min="11057" max="11057" width="24.109375" style="176" customWidth="1"/>
    <col min="11058" max="11058" width="2.88671875" style="176" customWidth="1"/>
    <col min="11059" max="11059" width="22.88671875" style="176" customWidth="1"/>
    <col min="11060" max="11060" width="2.88671875" style="176" customWidth="1"/>
    <col min="11061" max="11061" width="19.88671875" style="176" customWidth="1"/>
    <col min="11062" max="11062" width="2.88671875" style="176" customWidth="1"/>
    <col min="11063" max="11063" width="22.44140625" style="176" customWidth="1"/>
    <col min="11064" max="11064" width="2.88671875" style="176" customWidth="1"/>
    <col min="11065" max="11065" width="21.88671875" style="176" customWidth="1"/>
    <col min="11066" max="11066" width="2.88671875" style="176" customWidth="1"/>
    <col min="11067" max="11067" width="25.109375" style="176" customWidth="1"/>
    <col min="11068" max="11068" width="53.109375" style="176" customWidth="1"/>
    <col min="11069" max="11069" width="2.88671875" style="176" customWidth="1"/>
    <col min="11070" max="11070" width="25.109375" style="176" customWidth="1"/>
    <col min="11071" max="11071" width="2.88671875" style="176" customWidth="1"/>
    <col min="11072" max="11072" width="24" style="176" customWidth="1"/>
    <col min="11073" max="11073" width="2.88671875" style="176" customWidth="1"/>
    <col min="11074" max="11074" width="21.88671875" style="176" customWidth="1"/>
    <col min="11075" max="11075" width="2.88671875" style="176" customWidth="1"/>
    <col min="11076" max="11076" width="22.109375" style="176" customWidth="1"/>
    <col min="11077" max="11077" width="53.88671875" style="176" customWidth="1"/>
    <col min="11078" max="11078" width="2.88671875" style="176" customWidth="1"/>
    <col min="11079" max="11079" width="23.88671875" style="176" customWidth="1"/>
    <col min="11080" max="11080" width="2.88671875" style="176" customWidth="1"/>
    <col min="11081" max="11081" width="22.5546875" style="176" customWidth="1"/>
    <col min="11082" max="11082" width="2.88671875" style="176" customWidth="1"/>
    <col min="11083" max="11083" width="18.88671875" style="176" customWidth="1"/>
    <col min="11084" max="11084" width="2.88671875" style="176" customWidth="1"/>
    <col min="11085" max="11085" width="19.109375" style="176" customWidth="1"/>
    <col min="11086" max="11086" width="2.88671875" style="176" customWidth="1"/>
    <col min="11087" max="11087" width="19.88671875" style="176" customWidth="1"/>
    <col min="11088" max="11256" width="8.88671875" style="176"/>
    <col min="11257" max="11257" width="55.109375" style="176" customWidth="1"/>
    <col min="11258" max="11258" width="2.88671875" style="176" customWidth="1"/>
    <col min="11259" max="11259" width="19.44140625" style="176" customWidth="1"/>
    <col min="11260" max="11260" width="2.88671875" style="176" customWidth="1"/>
    <col min="11261" max="11261" width="20.88671875" style="176" customWidth="1"/>
    <col min="11262" max="11262" width="2.88671875" style="176" customWidth="1"/>
    <col min="11263" max="11263" width="21" style="176" customWidth="1"/>
    <col min="11264" max="11264" width="2.88671875" style="176" customWidth="1"/>
    <col min="11265" max="11265" width="18.88671875" style="176" customWidth="1"/>
    <col min="11266" max="11266" width="2.88671875" style="176" customWidth="1"/>
    <col min="11267" max="11267" width="16.88671875" style="176" customWidth="1"/>
    <col min="11268" max="11268" width="2.88671875" style="176" customWidth="1"/>
    <col min="11269" max="11269" width="16.44140625" style="176" customWidth="1"/>
    <col min="11270" max="11270" width="2.88671875" style="176" customWidth="1"/>
    <col min="11271" max="11271" width="19.88671875" style="176" customWidth="1"/>
    <col min="11272" max="11272" width="2.88671875" style="176" customWidth="1"/>
    <col min="11273" max="11273" width="19.44140625" style="176" customWidth="1"/>
    <col min="11274" max="11274" width="2.88671875" style="176" customWidth="1"/>
    <col min="11275" max="11275" width="17.109375" style="176" customWidth="1"/>
    <col min="11276" max="11276" width="2.88671875" style="176" customWidth="1"/>
    <col min="11277" max="11277" width="19.109375" style="176" customWidth="1"/>
    <col min="11278" max="11278" width="2.88671875" style="176" customWidth="1"/>
    <col min="11279" max="11279" width="18.109375" style="176" customWidth="1"/>
    <col min="11280" max="11280" width="2.88671875" style="176" customWidth="1"/>
    <col min="11281" max="11281" width="17.5546875" style="176" customWidth="1"/>
    <col min="11282" max="11282" width="2.88671875" style="176" customWidth="1"/>
    <col min="11283" max="11283" width="20.88671875" style="176" customWidth="1"/>
    <col min="11284" max="11284" width="2.88671875" style="176" customWidth="1"/>
    <col min="11285" max="11285" width="17.88671875" style="176" customWidth="1"/>
    <col min="11286" max="11286" width="2.88671875" style="176" customWidth="1"/>
    <col min="11287" max="11287" width="19.5546875" style="176" customWidth="1"/>
    <col min="11288" max="11288" width="2.88671875" style="176" customWidth="1"/>
    <col min="11289" max="11289" width="16" style="176" customWidth="1"/>
    <col min="11290" max="11290" width="2.88671875" style="176" customWidth="1"/>
    <col min="11291" max="11291" width="18.88671875" style="176" customWidth="1"/>
    <col min="11292" max="11292" width="2.88671875" style="176" customWidth="1"/>
    <col min="11293" max="11293" width="18.109375" style="176" customWidth="1"/>
    <col min="11294" max="11295" width="8.88671875" style="176" customWidth="1"/>
    <col min="11296" max="11296" width="2.88671875" style="176" customWidth="1"/>
    <col min="11297" max="11297" width="18.88671875" style="176" customWidth="1"/>
    <col min="11298" max="11298" width="2.88671875" style="176" customWidth="1"/>
    <col min="11299" max="11299" width="19" style="176" customWidth="1"/>
    <col min="11300" max="11300" width="2.88671875" style="176" customWidth="1"/>
    <col min="11301" max="11301" width="18.109375" style="176" customWidth="1"/>
    <col min="11302" max="11302" width="2.88671875" style="176" customWidth="1"/>
    <col min="11303" max="11303" width="18.5546875" style="176" customWidth="1"/>
    <col min="11304" max="11304" width="2.88671875" style="176" customWidth="1"/>
    <col min="11305" max="11305" width="18.88671875" style="176" customWidth="1"/>
    <col min="11306" max="11306" width="2.88671875" style="176" customWidth="1"/>
    <col min="11307" max="11307" width="22.5546875" style="176" customWidth="1"/>
    <col min="11308" max="11308" width="2.88671875" style="176" customWidth="1"/>
    <col min="11309" max="11309" width="19.109375" style="176" customWidth="1"/>
    <col min="11310" max="11310" width="2.88671875" style="176" customWidth="1"/>
    <col min="11311" max="11311" width="22.88671875" style="176" customWidth="1"/>
    <col min="11312" max="11312" width="2.88671875" style="176" customWidth="1"/>
    <col min="11313" max="11313" width="24.109375" style="176" customWidth="1"/>
    <col min="11314" max="11314" width="2.88671875" style="176" customWidth="1"/>
    <col min="11315" max="11315" width="22.88671875" style="176" customWidth="1"/>
    <col min="11316" max="11316" width="2.88671875" style="176" customWidth="1"/>
    <col min="11317" max="11317" width="19.88671875" style="176" customWidth="1"/>
    <col min="11318" max="11318" width="2.88671875" style="176" customWidth="1"/>
    <col min="11319" max="11319" width="22.44140625" style="176" customWidth="1"/>
    <col min="11320" max="11320" width="2.88671875" style="176" customWidth="1"/>
    <col min="11321" max="11321" width="21.88671875" style="176" customWidth="1"/>
    <col min="11322" max="11322" width="2.88671875" style="176" customWidth="1"/>
    <col min="11323" max="11323" width="25.109375" style="176" customWidth="1"/>
    <col min="11324" max="11324" width="53.109375" style="176" customWidth="1"/>
    <col min="11325" max="11325" width="2.88671875" style="176" customWidth="1"/>
    <col min="11326" max="11326" width="25.109375" style="176" customWidth="1"/>
    <col min="11327" max="11327" width="2.88671875" style="176" customWidth="1"/>
    <col min="11328" max="11328" width="24" style="176" customWidth="1"/>
    <col min="11329" max="11329" width="2.88671875" style="176" customWidth="1"/>
    <col min="11330" max="11330" width="21.88671875" style="176" customWidth="1"/>
    <col min="11331" max="11331" width="2.88671875" style="176" customWidth="1"/>
    <col min="11332" max="11332" width="22.109375" style="176" customWidth="1"/>
    <col min="11333" max="11333" width="53.88671875" style="176" customWidth="1"/>
    <col min="11334" max="11334" width="2.88671875" style="176" customWidth="1"/>
    <col min="11335" max="11335" width="23.88671875" style="176" customWidth="1"/>
    <col min="11336" max="11336" width="2.88671875" style="176" customWidth="1"/>
    <col min="11337" max="11337" width="22.5546875" style="176" customWidth="1"/>
    <col min="11338" max="11338" width="2.88671875" style="176" customWidth="1"/>
    <col min="11339" max="11339" width="18.88671875" style="176" customWidth="1"/>
    <col min="11340" max="11340" width="2.88671875" style="176" customWidth="1"/>
    <col min="11341" max="11341" width="19.109375" style="176" customWidth="1"/>
    <col min="11342" max="11342" width="2.88671875" style="176" customWidth="1"/>
    <col min="11343" max="11343" width="19.88671875" style="176" customWidth="1"/>
    <col min="11344" max="11512" width="8.88671875" style="176"/>
    <col min="11513" max="11513" width="55.109375" style="176" customWidth="1"/>
    <col min="11514" max="11514" width="2.88671875" style="176" customWidth="1"/>
    <col min="11515" max="11515" width="19.44140625" style="176" customWidth="1"/>
    <col min="11516" max="11516" width="2.88671875" style="176" customWidth="1"/>
    <col min="11517" max="11517" width="20.88671875" style="176" customWidth="1"/>
    <col min="11518" max="11518" width="2.88671875" style="176" customWidth="1"/>
    <col min="11519" max="11519" width="21" style="176" customWidth="1"/>
    <col min="11520" max="11520" width="2.88671875" style="176" customWidth="1"/>
    <col min="11521" max="11521" width="18.88671875" style="176" customWidth="1"/>
    <col min="11522" max="11522" width="2.88671875" style="176" customWidth="1"/>
    <col min="11523" max="11523" width="16.88671875" style="176" customWidth="1"/>
    <col min="11524" max="11524" width="2.88671875" style="176" customWidth="1"/>
    <col min="11525" max="11525" width="16.44140625" style="176" customWidth="1"/>
    <col min="11526" max="11526" width="2.88671875" style="176" customWidth="1"/>
    <col min="11527" max="11527" width="19.88671875" style="176" customWidth="1"/>
    <col min="11528" max="11528" width="2.88671875" style="176" customWidth="1"/>
    <col min="11529" max="11529" width="19.44140625" style="176" customWidth="1"/>
    <col min="11530" max="11530" width="2.88671875" style="176" customWidth="1"/>
    <col min="11531" max="11531" width="17.109375" style="176" customWidth="1"/>
    <col min="11532" max="11532" width="2.88671875" style="176" customWidth="1"/>
    <col min="11533" max="11533" width="19.109375" style="176" customWidth="1"/>
    <col min="11534" max="11534" width="2.88671875" style="176" customWidth="1"/>
    <col min="11535" max="11535" width="18.109375" style="176" customWidth="1"/>
    <col min="11536" max="11536" width="2.88671875" style="176" customWidth="1"/>
    <col min="11537" max="11537" width="17.5546875" style="176" customWidth="1"/>
    <col min="11538" max="11538" width="2.88671875" style="176" customWidth="1"/>
    <col min="11539" max="11539" width="20.88671875" style="176" customWidth="1"/>
    <col min="11540" max="11540" width="2.88671875" style="176" customWidth="1"/>
    <col min="11541" max="11541" width="17.88671875" style="176" customWidth="1"/>
    <col min="11542" max="11542" width="2.88671875" style="176" customWidth="1"/>
    <col min="11543" max="11543" width="19.5546875" style="176" customWidth="1"/>
    <col min="11544" max="11544" width="2.88671875" style="176" customWidth="1"/>
    <col min="11545" max="11545" width="16" style="176" customWidth="1"/>
    <col min="11546" max="11546" width="2.88671875" style="176" customWidth="1"/>
    <col min="11547" max="11547" width="18.88671875" style="176" customWidth="1"/>
    <col min="11548" max="11548" width="2.88671875" style="176" customWidth="1"/>
    <col min="11549" max="11549" width="18.109375" style="176" customWidth="1"/>
    <col min="11550" max="11551" width="8.88671875" style="176" customWidth="1"/>
    <col min="11552" max="11552" width="2.88671875" style="176" customWidth="1"/>
    <col min="11553" max="11553" width="18.88671875" style="176" customWidth="1"/>
    <col min="11554" max="11554" width="2.88671875" style="176" customWidth="1"/>
    <col min="11555" max="11555" width="19" style="176" customWidth="1"/>
    <col min="11556" max="11556" width="2.88671875" style="176" customWidth="1"/>
    <col min="11557" max="11557" width="18.109375" style="176" customWidth="1"/>
    <col min="11558" max="11558" width="2.88671875" style="176" customWidth="1"/>
    <col min="11559" max="11559" width="18.5546875" style="176" customWidth="1"/>
    <col min="11560" max="11560" width="2.88671875" style="176" customWidth="1"/>
    <col min="11561" max="11561" width="18.88671875" style="176" customWidth="1"/>
    <col min="11562" max="11562" width="2.88671875" style="176" customWidth="1"/>
    <col min="11563" max="11563" width="22.5546875" style="176" customWidth="1"/>
    <col min="11564" max="11564" width="2.88671875" style="176" customWidth="1"/>
    <col min="11565" max="11565" width="19.109375" style="176" customWidth="1"/>
    <col min="11566" max="11566" width="2.88671875" style="176" customWidth="1"/>
    <col min="11567" max="11567" width="22.88671875" style="176" customWidth="1"/>
    <col min="11568" max="11568" width="2.88671875" style="176" customWidth="1"/>
    <col min="11569" max="11569" width="24.109375" style="176" customWidth="1"/>
    <col min="11570" max="11570" width="2.88671875" style="176" customWidth="1"/>
    <col min="11571" max="11571" width="22.88671875" style="176" customWidth="1"/>
    <col min="11572" max="11572" width="2.88671875" style="176" customWidth="1"/>
    <col min="11573" max="11573" width="19.88671875" style="176" customWidth="1"/>
    <col min="11574" max="11574" width="2.88671875" style="176" customWidth="1"/>
    <col min="11575" max="11575" width="22.44140625" style="176" customWidth="1"/>
    <col min="11576" max="11576" width="2.88671875" style="176" customWidth="1"/>
    <col min="11577" max="11577" width="21.88671875" style="176" customWidth="1"/>
    <col min="11578" max="11578" width="2.88671875" style="176" customWidth="1"/>
    <col min="11579" max="11579" width="25.109375" style="176" customWidth="1"/>
    <col min="11580" max="11580" width="53.109375" style="176" customWidth="1"/>
    <col min="11581" max="11581" width="2.88671875" style="176" customWidth="1"/>
    <col min="11582" max="11582" width="25.109375" style="176" customWidth="1"/>
    <col min="11583" max="11583" width="2.88671875" style="176" customWidth="1"/>
    <col min="11584" max="11584" width="24" style="176" customWidth="1"/>
    <col min="11585" max="11585" width="2.88671875" style="176" customWidth="1"/>
    <col min="11586" max="11586" width="21.88671875" style="176" customWidth="1"/>
    <col min="11587" max="11587" width="2.88671875" style="176" customWidth="1"/>
    <col min="11588" max="11588" width="22.109375" style="176" customWidth="1"/>
    <col min="11589" max="11589" width="53.88671875" style="176" customWidth="1"/>
    <col min="11590" max="11590" width="2.88671875" style="176" customWidth="1"/>
    <col min="11591" max="11591" width="23.88671875" style="176" customWidth="1"/>
    <col min="11592" max="11592" width="2.88671875" style="176" customWidth="1"/>
    <col min="11593" max="11593" width="22.5546875" style="176" customWidth="1"/>
    <col min="11594" max="11594" width="2.88671875" style="176" customWidth="1"/>
    <col min="11595" max="11595" width="18.88671875" style="176" customWidth="1"/>
    <col min="11596" max="11596" width="2.88671875" style="176" customWidth="1"/>
    <col min="11597" max="11597" width="19.109375" style="176" customWidth="1"/>
    <col min="11598" max="11598" width="2.88671875" style="176" customWidth="1"/>
    <col min="11599" max="11599" width="19.88671875" style="176" customWidth="1"/>
    <col min="11600" max="11768" width="8.88671875" style="176"/>
    <col min="11769" max="11769" width="55.109375" style="176" customWidth="1"/>
    <col min="11770" max="11770" width="2.88671875" style="176" customWidth="1"/>
    <col min="11771" max="11771" width="19.44140625" style="176" customWidth="1"/>
    <col min="11772" max="11772" width="2.88671875" style="176" customWidth="1"/>
    <col min="11773" max="11773" width="20.88671875" style="176" customWidth="1"/>
    <col min="11774" max="11774" width="2.88671875" style="176" customWidth="1"/>
    <col min="11775" max="11775" width="21" style="176" customWidth="1"/>
    <col min="11776" max="11776" width="2.88671875" style="176" customWidth="1"/>
    <col min="11777" max="11777" width="18.88671875" style="176" customWidth="1"/>
    <col min="11778" max="11778" width="2.88671875" style="176" customWidth="1"/>
    <col min="11779" max="11779" width="16.88671875" style="176" customWidth="1"/>
    <col min="11780" max="11780" width="2.88671875" style="176" customWidth="1"/>
    <col min="11781" max="11781" width="16.44140625" style="176" customWidth="1"/>
    <col min="11782" max="11782" width="2.88671875" style="176" customWidth="1"/>
    <col min="11783" max="11783" width="19.88671875" style="176" customWidth="1"/>
    <col min="11784" max="11784" width="2.88671875" style="176" customWidth="1"/>
    <col min="11785" max="11785" width="19.44140625" style="176" customWidth="1"/>
    <col min="11786" max="11786" width="2.88671875" style="176" customWidth="1"/>
    <col min="11787" max="11787" width="17.109375" style="176" customWidth="1"/>
    <col min="11788" max="11788" width="2.88671875" style="176" customWidth="1"/>
    <col min="11789" max="11789" width="19.109375" style="176" customWidth="1"/>
    <col min="11790" max="11790" width="2.88671875" style="176" customWidth="1"/>
    <col min="11791" max="11791" width="18.109375" style="176" customWidth="1"/>
    <col min="11792" max="11792" width="2.88671875" style="176" customWidth="1"/>
    <col min="11793" max="11793" width="17.5546875" style="176" customWidth="1"/>
    <col min="11794" max="11794" width="2.88671875" style="176" customWidth="1"/>
    <col min="11795" max="11795" width="20.88671875" style="176" customWidth="1"/>
    <col min="11796" max="11796" width="2.88671875" style="176" customWidth="1"/>
    <col min="11797" max="11797" width="17.88671875" style="176" customWidth="1"/>
    <col min="11798" max="11798" width="2.88671875" style="176" customWidth="1"/>
    <col min="11799" max="11799" width="19.5546875" style="176" customWidth="1"/>
    <col min="11800" max="11800" width="2.88671875" style="176" customWidth="1"/>
    <col min="11801" max="11801" width="16" style="176" customWidth="1"/>
    <col min="11802" max="11802" width="2.88671875" style="176" customWidth="1"/>
    <col min="11803" max="11803" width="18.88671875" style="176" customWidth="1"/>
    <col min="11804" max="11804" width="2.88671875" style="176" customWidth="1"/>
    <col min="11805" max="11805" width="18.109375" style="176" customWidth="1"/>
    <col min="11806" max="11807" width="8.88671875" style="176" customWidth="1"/>
    <col min="11808" max="11808" width="2.88671875" style="176" customWidth="1"/>
    <col min="11809" max="11809" width="18.88671875" style="176" customWidth="1"/>
    <col min="11810" max="11810" width="2.88671875" style="176" customWidth="1"/>
    <col min="11811" max="11811" width="19" style="176" customWidth="1"/>
    <col min="11812" max="11812" width="2.88671875" style="176" customWidth="1"/>
    <col min="11813" max="11813" width="18.109375" style="176" customWidth="1"/>
    <col min="11814" max="11814" width="2.88671875" style="176" customWidth="1"/>
    <col min="11815" max="11815" width="18.5546875" style="176" customWidth="1"/>
    <col min="11816" max="11816" width="2.88671875" style="176" customWidth="1"/>
    <col min="11817" max="11817" width="18.88671875" style="176" customWidth="1"/>
    <col min="11818" max="11818" width="2.88671875" style="176" customWidth="1"/>
    <col min="11819" max="11819" width="22.5546875" style="176" customWidth="1"/>
    <col min="11820" max="11820" width="2.88671875" style="176" customWidth="1"/>
    <col min="11821" max="11821" width="19.109375" style="176" customWidth="1"/>
    <col min="11822" max="11822" width="2.88671875" style="176" customWidth="1"/>
    <col min="11823" max="11823" width="22.88671875" style="176" customWidth="1"/>
    <col min="11824" max="11824" width="2.88671875" style="176" customWidth="1"/>
    <col min="11825" max="11825" width="24.109375" style="176" customWidth="1"/>
    <col min="11826" max="11826" width="2.88671875" style="176" customWidth="1"/>
    <col min="11827" max="11827" width="22.88671875" style="176" customWidth="1"/>
    <col min="11828" max="11828" width="2.88671875" style="176" customWidth="1"/>
    <col min="11829" max="11829" width="19.88671875" style="176" customWidth="1"/>
    <col min="11830" max="11830" width="2.88671875" style="176" customWidth="1"/>
    <col min="11831" max="11831" width="22.44140625" style="176" customWidth="1"/>
    <col min="11832" max="11832" width="2.88671875" style="176" customWidth="1"/>
    <col min="11833" max="11833" width="21.88671875" style="176" customWidth="1"/>
    <col min="11834" max="11834" width="2.88671875" style="176" customWidth="1"/>
    <col min="11835" max="11835" width="25.109375" style="176" customWidth="1"/>
    <col min="11836" max="11836" width="53.109375" style="176" customWidth="1"/>
    <col min="11837" max="11837" width="2.88671875" style="176" customWidth="1"/>
    <col min="11838" max="11838" width="25.109375" style="176" customWidth="1"/>
    <col min="11839" max="11839" width="2.88671875" style="176" customWidth="1"/>
    <col min="11840" max="11840" width="24" style="176" customWidth="1"/>
    <col min="11841" max="11841" width="2.88671875" style="176" customWidth="1"/>
    <col min="11842" max="11842" width="21.88671875" style="176" customWidth="1"/>
    <col min="11843" max="11843" width="2.88671875" style="176" customWidth="1"/>
    <col min="11844" max="11844" width="22.109375" style="176" customWidth="1"/>
    <col min="11845" max="11845" width="53.88671875" style="176" customWidth="1"/>
    <col min="11846" max="11846" width="2.88671875" style="176" customWidth="1"/>
    <col min="11847" max="11847" width="23.88671875" style="176" customWidth="1"/>
    <col min="11848" max="11848" width="2.88671875" style="176" customWidth="1"/>
    <col min="11849" max="11849" width="22.5546875" style="176" customWidth="1"/>
    <col min="11850" max="11850" width="2.88671875" style="176" customWidth="1"/>
    <col min="11851" max="11851" width="18.88671875" style="176" customWidth="1"/>
    <col min="11852" max="11852" width="2.88671875" style="176" customWidth="1"/>
    <col min="11853" max="11853" width="19.109375" style="176" customWidth="1"/>
    <col min="11854" max="11854" width="2.88671875" style="176" customWidth="1"/>
    <col min="11855" max="11855" width="19.88671875" style="176" customWidth="1"/>
    <col min="11856" max="12024" width="8.88671875" style="176"/>
    <col min="12025" max="12025" width="55.109375" style="176" customWidth="1"/>
    <col min="12026" max="12026" width="2.88671875" style="176" customWidth="1"/>
    <col min="12027" max="12027" width="19.44140625" style="176" customWidth="1"/>
    <col min="12028" max="12028" width="2.88671875" style="176" customWidth="1"/>
    <col min="12029" max="12029" width="20.88671875" style="176" customWidth="1"/>
    <col min="12030" max="12030" width="2.88671875" style="176" customWidth="1"/>
    <col min="12031" max="12031" width="21" style="176" customWidth="1"/>
    <col min="12032" max="12032" width="2.88671875" style="176" customWidth="1"/>
    <col min="12033" max="12033" width="18.88671875" style="176" customWidth="1"/>
    <col min="12034" max="12034" width="2.88671875" style="176" customWidth="1"/>
    <col min="12035" max="12035" width="16.88671875" style="176" customWidth="1"/>
    <col min="12036" max="12036" width="2.88671875" style="176" customWidth="1"/>
    <col min="12037" max="12037" width="16.44140625" style="176" customWidth="1"/>
    <col min="12038" max="12038" width="2.88671875" style="176" customWidth="1"/>
    <col min="12039" max="12039" width="19.88671875" style="176" customWidth="1"/>
    <col min="12040" max="12040" width="2.88671875" style="176" customWidth="1"/>
    <col min="12041" max="12041" width="19.44140625" style="176" customWidth="1"/>
    <col min="12042" max="12042" width="2.88671875" style="176" customWidth="1"/>
    <col min="12043" max="12043" width="17.109375" style="176" customWidth="1"/>
    <col min="12044" max="12044" width="2.88671875" style="176" customWidth="1"/>
    <col min="12045" max="12045" width="19.109375" style="176" customWidth="1"/>
    <col min="12046" max="12046" width="2.88671875" style="176" customWidth="1"/>
    <col min="12047" max="12047" width="18.109375" style="176" customWidth="1"/>
    <col min="12048" max="12048" width="2.88671875" style="176" customWidth="1"/>
    <col min="12049" max="12049" width="17.5546875" style="176" customWidth="1"/>
    <col min="12050" max="12050" width="2.88671875" style="176" customWidth="1"/>
    <col min="12051" max="12051" width="20.88671875" style="176" customWidth="1"/>
    <col min="12052" max="12052" width="2.88671875" style="176" customWidth="1"/>
    <col min="12053" max="12053" width="17.88671875" style="176" customWidth="1"/>
    <col min="12054" max="12054" width="2.88671875" style="176" customWidth="1"/>
    <col min="12055" max="12055" width="19.5546875" style="176" customWidth="1"/>
    <col min="12056" max="12056" width="2.88671875" style="176" customWidth="1"/>
    <col min="12057" max="12057" width="16" style="176" customWidth="1"/>
    <col min="12058" max="12058" width="2.88671875" style="176" customWidth="1"/>
    <col min="12059" max="12059" width="18.88671875" style="176" customWidth="1"/>
    <col min="12060" max="12060" width="2.88671875" style="176" customWidth="1"/>
    <col min="12061" max="12061" width="18.109375" style="176" customWidth="1"/>
    <col min="12062" max="12063" width="8.88671875" style="176" customWidth="1"/>
    <col min="12064" max="12064" width="2.88671875" style="176" customWidth="1"/>
    <col min="12065" max="12065" width="18.88671875" style="176" customWidth="1"/>
    <col min="12066" max="12066" width="2.88671875" style="176" customWidth="1"/>
    <col min="12067" max="12067" width="19" style="176" customWidth="1"/>
    <col min="12068" max="12068" width="2.88671875" style="176" customWidth="1"/>
    <col min="12069" max="12069" width="18.109375" style="176" customWidth="1"/>
    <col min="12070" max="12070" width="2.88671875" style="176" customWidth="1"/>
    <col min="12071" max="12071" width="18.5546875" style="176" customWidth="1"/>
    <col min="12072" max="12072" width="2.88671875" style="176" customWidth="1"/>
    <col min="12073" max="12073" width="18.88671875" style="176" customWidth="1"/>
    <col min="12074" max="12074" width="2.88671875" style="176" customWidth="1"/>
    <col min="12075" max="12075" width="22.5546875" style="176" customWidth="1"/>
    <col min="12076" max="12076" width="2.88671875" style="176" customWidth="1"/>
    <col min="12077" max="12077" width="19.109375" style="176" customWidth="1"/>
    <col min="12078" max="12078" width="2.88671875" style="176" customWidth="1"/>
    <col min="12079" max="12079" width="22.88671875" style="176" customWidth="1"/>
    <col min="12080" max="12080" width="2.88671875" style="176" customWidth="1"/>
    <col min="12081" max="12081" width="24.109375" style="176" customWidth="1"/>
    <col min="12082" max="12082" width="2.88671875" style="176" customWidth="1"/>
    <col min="12083" max="12083" width="22.88671875" style="176" customWidth="1"/>
    <col min="12084" max="12084" width="2.88671875" style="176" customWidth="1"/>
    <col min="12085" max="12085" width="19.88671875" style="176" customWidth="1"/>
    <col min="12086" max="12086" width="2.88671875" style="176" customWidth="1"/>
    <col min="12087" max="12087" width="22.44140625" style="176" customWidth="1"/>
    <col min="12088" max="12088" width="2.88671875" style="176" customWidth="1"/>
    <col min="12089" max="12089" width="21.88671875" style="176" customWidth="1"/>
    <col min="12090" max="12090" width="2.88671875" style="176" customWidth="1"/>
    <col min="12091" max="12091" width="25.109375" style="176" customWidth="1"/>
    <col min="12092" max="12092" width="53.109375" style="176" customWidth="1"/>
    <col min="12093" max="12093" width="2.88671875" style="176" customWidth="1"/>
    <col min="12094" max="12094" width="25.109375" style="176" customWidth="1"/>
    <col min="12095" max="12095" width="2.88671875" style="176" customWidth="1"/>
    <col min="12096" max="12096" width="24" style="176" customWidth="1"/>
    <col min="12097" max="12097" width="2.88671875" style="176" customWidth="1"/>
    <col min="12098" max="12098" width="21.88671875" style="176" customWidth="1"/>
    <col min="12099" max="12099" width="2.88671875" style="176" customWidth="1"/>
    <col min="12100" max="12100" width="22.109375" style="176" customWidth="1"/>
    <col min="12101" max="12101" width="53.88671875" style="176" customWidth="1"/>
    <col min="12102" max="12102" width="2.88671875" style="176" customWidth="1"/>
    <col min="12103" max="12103" width="23.88671875" style="176" customWidth="1"/>
    <col min="12104" max="12104" width="2.88671875" style="176" customWidth="1"/>
    <col min="12105" max="12105" width="22.5546875" style="176" customWidth="1"/>
    <col min="12106" max="12106" width="2.88671875" style="176" customWidth="1"/>
    <col min="12107" max="12107" width="18.88671875" style="176" customWidth="1"/>
    <col min="12108" max="12108" width="2.88671875" style="176" customWidth="1"/>
    <col min="12109" max="12109" width="19.109375" style="176" customWidth="1"/>
    <col min="12110" max="12110" width="2.88671875" style="176" customWidth="1"/>
    <col min="12111" max="12111" width="19.88671875" style="176" customWidth="1"/>
    <col min="12112" max="12280" width="8.88671875" style="176"/>
    <col min="12281" max="12281" width="55.109375" style="176" customWidth="1"/>
    <col min="12282" max="12282" width="2.88671875" style="176" customWidth="1"/>
    <col min="12283" max="12283" width="19.44140625" style="176" customWidth="1"/>
    <col min="12284" max="12284" width="2.88671875" style="176" customWidth="1"/>
    <col min="12285" max="12285" width="20.88671875" style="176" customWidth="1"/>
    <col min="12286" max="12286" width="2.88671875" style="176" customWidth="1"/>
    <col min="12287" max="12287" width="21" style="176" customWidth="1"/>
    <col min="12288" max="12288" width="2.88671875" style="176" customWidth="1"/>
    <col min="12289" max="12289" width="18.88671875" style="176" customWidth="1"/>
    <col min="12290" max="12290" width="2.88671875" style="176" customWidth="1"/>
    <col min="12291" max="12291" width="16.88671875" style="176" customWidth="1"/>
    <col min="12292" max="12292" width="2.88671875" style="176" customWidth="1"/>
    <col min="12293" max="12293" width="16.44140625" style="176" customWidth="1"/>
    <col min="12294" max="12294" width="2.88671875" style="176" customWidth="1"/>
    <col min="12295" max="12295" width="19.88671875" style="176" customWidth="1"/>
    <col min="12296" max="12296" width="2.88671875" style="176" customWidth="1"/>
    <col min="12297" max="12297" width="19.44140625" style="176" customWidth="1"/>
    <col min="12298" max="12298" width="2.88671875" style="176" customWidth="1"/>
    <col min="12299" max="12299" width="17.109375" style="176" customWidth="1"/>
    <col min="12300" max="12300" width="2.88671875" style="176" customWidth="1"/>
    <col min="12301" max="12301" width="19.109375" style="176" customWidth="1"/>
    <col min="12302" max="12302" width="2.88671875" style="176" customWidth="1"/>
    <col min="12303" max="12303" width="18.109375" style="176" customWidth="1"/>
    <col min="12304" max="12304" width="2.88671875" style="176" customWidth="1"/>
    <col min="12305" max="12305" width="17.5546875" style="176" customWidth="1"/>
    <col min="12306" max="12306" width="2.88671875" style="176" customWidth="1"/>
    <col min="12307" max="12307" width="20.88671875" style="176" customWidth="1"/>
    <col min="12308" max="12308" width="2.88671875" style="176" customWidth="1"/>
    <col min="12309" max="12309" width="17.88671875" style="176" customWidth="1"/>
    <col min="12310" max="12310" width="2.88671875" style="176" customWidth="1"/>
    <col min="12311" max="12311" width="19.5546875" style="176" customWidth="1"/>
    <col min="12312" max="12312" width="2.88671875" style="176" customWidth="1"/>
    <col min="12313" max="12313" width="16" style="176" customWidth="1"/>
    <col min="12314" max="12314" width="2.88671875" style="176" customWidth="1"/>
    <col min="12315" max="12315" width="18.88671875" style="176" customWidth="1"/>
    <col min="12316" max="12316" width="2.88671875" style="176" customWidth="1"/>
    <col min="12317" max="12317" width="18.109375" style="176" customWidth="1"/>
    <col min="12318" max="12319" width="8.88671875" style="176" customWidth="1"/>
    <col min="12320" max="12320" width="2.88671875" style="176" customWidth="1"/>
    <col min="12321" max="12321" width="18.88671875" style="176" customWidth="1"/>
    <col min="12322" max="12322" width="2.88671875" style="176" customWidth="1"/>
    <col min="12323" max="12323" width="19" style="176" customWidth="1"/>
    <col min="12324" max="12324" width="2.88671875" style="176" customWidth="1"/>
    <col min="12325" max="12325" width="18.109375" style="176" customWidth="1"/>
    <col min="12326" max="12326" width="2.88671875" style="176" customWidth="1"/>
    <col min="12327" max="12327" width="18.5546875" style="176" customWidth="1"/>
    <col min="12328" max="12328" width="2.88671875" style="176" customWidth="1"/>
    <col min="12329" max="12329" width="18.88671875" style="176" customWidth="1"/>
    <col min="12330" max="12330" width="2.88671875" style="176" customWidth="1"/>
    <col min="12331" max="12331" width="22.5546875" style="176" customWidth="1"/>
    <col min="12332" max="12332" width="2.88671875" style="176" customWidth="1"/>
    <col min="12333" max="12333" width="19.109375" style="176" customWidth="1"/>
    <col min="12334" max="12334" width="2.88671875" style="176" customWidth="1"/>
    <col min="12335" max="12335" width="22.88671875" style="176" customWidth="1"/>
    <col min="12336" max="12336" width="2.88671875" style="176" customWidth="1"/>
    <col min="12337" max="12337" width="24.109375" style="176" customWidth="1"/>
    <col min="12338" max="12338" width="2.88671875" style="176" customWidth="1"/>
    <col min="12339" max="12339" width="22.88671875" style="176" customWidth="1"/>
    <col min="12340" max="12340" width="2.88671875" style="176" customWidth="1"/>
    <col min="12341" max="12341" width="19.88671875" style="176" customWidth="1"/>
    <col min="12342" max="12342" width="2.88671875" style="176" customWidth="1"/>
    <col min="12343" max="12343" width="22.44140625" style="176" customWidth="1"/>
    <col min="12344" max="12344" width="2.88671875" style="176" customWidth="1"/>
    <col min="12345" max="12345" width="21.88671875" style="176" customWidth="1"/>
    <col min="12346" max="12346" width="2.88671875" style="176" customWidth="1"/>
    <col min="12347" max="12347" width="25.109375" style="176" customWidth="1"/>
    <col min="12348" max="12348" width="53.109375" style="176" customWidth="1"/>
    <col min="12349" max="12349" width="2.88671875" style="176" customWidth="1"/>
    <col min="12350" max="12350" width="25.109375" style="176" customWidth="1"/>
    <col min="12351" max="12351" width="2.88671875" style="176" customWidth="1"/>
    <col min="12352" max="12352" width="24" style="176" customWidth="1"/>
    <col min="12353" max="12353" width="2.88671875" style="176" customWidth="1"/>
    <col min="12354" max="12354" width="21.88671875" style="176" customWidth="1"/>
    <col min="12355" max="12355" width="2.88671875" style="176" customWidth="1"/>
    <col min="12356" max="12356" width="22.109375" style="176" customWidth="1"/>
    <col min="12357" max="12357" width="53.88671875" style="176" customWidth="1"/>
    <col min="12358" max="12358" width="2.88671875" style="176" customWidth="1"/>
    <col min="12359" max="12359" width="23.88671875" style="176" customWidth="1"/>
    <col min="12360" max="12360" width="2.88671875" style="176" customWidth="1"/>
    <col min="12361" max="12361" width="22.5546875" style="176" customWidth="1"/>
    <col min="12362" max="12362" width="2.88671875" style="176" customWidth="1"/>
    <col min="12363" max="12363" width="18.88671875" style="176" customWidth="1"/>
    <col min="12364" max="12364" width="2.88671875" style="176" customWidth="1"/>
    <col min="12365" max="12365" width="19.109375" style="176" customWidth="1"/>
    <col min="12366" max="12366" width="2.88671875" style="176" customWidth="1"/>
    <col min="12367" max="12367" width="19.88671875" style="176" customWidth="1"/>
    <col min="12368" max="12536" width="8.88671875" style="176"/>
    <col min="12537" max="12537" width="55.109375" style="176" customWidth="1"/>
    <col min="12538" max="12538" width="2.88671875" style="176" customWidth="1"/>
    <col min="12539" max="12539" width="19.44140625" style="176" customWidth="1"/>
    <col min="12540" max="12540" width="2.88671875" style="176" customWidth="1"/>
    <col min="12541" max="12541" width="20.88671875" style="176" customWidth="1"/>
    <col min="12542" max="12542" width="2.88671875" style="176" customWidth="1"/>
    <col min="12543" max="12543" width="21" style="176" customWidth="1"/>
    <col min="12544" max="12544" width="2.88671875" style="176" customWidth="1"/>
    <col min="12545" max="12545" width="18.88671875" style="176" customWidth="1"/>
    <col min="12546" max="12546" width="2.88671875" style="176" customWidth="1"/>
    <col min="12547" max="12547" width="16.88671875" style="176" customWidth="1"/>
    <col min="12548" max="12548" width="2.88671875" style="176" customWidth="1"/>
    <col min="12549" max="12549" width="16.44140625" style="176" customWidth="1"/>
    <col min="12550" max="12550" width="2.88671875" style="176" customWidth="1"/>
    <col min="12551" max="12551" width="19.88671875" style="176" customWidth="1"/>
    <col min="12552" max="12552" width="2.88671875" style="176" customWidth="1"/>
    <col min="12553" max="12553" width="19.44140625" style="176" customWidth="1"/>
    <col min="12554" max="12554" width="2.88671875" style="176" customWidth="1"/>
    <col min="12555" max="12555" width="17.109375" style="176" customWidth="1"/>
    <col min="12556" max="12556" width="2.88671875" style="176" customWidth="1"/>
    <col min="12557" max="12557" width="19.109375" style="176" customWidth="1"/>
    <col min="12558" max="12558" width="2.88671875" style="176" customWidth="1"/>
    <col min="12559" max="12559" width="18.109375" style="176" customWidth="1"/>
    <col min="12560" max="12560" width="2.88671875" style="176" customWidth="1"/>
    <col min="12561" max="12561" width="17.5546875" style="176" customWidth="1"/>
    <col min="12562" max="12562" width="2.88671875" style="176" customWidth="1"/>
    <col min="12563" max="12563" width="20.88671875" style="176" customWidth="1"/>
    <col min="12564" max="12564" width="2.88671875" style="176" customWidth="1"/>
    <col min="12565" max="12565" width="17.88671875" style="176" customWidth="1"/>
    <col min="12566" max="12566" width="2.88671875" style="176" customWidth="1"/>
    <col min="12567" max="12567" width="19.5546875" style="176" customWidth="1"/>
    <col min="12568" max="12568" width="2.88671875" style="176" customWidth="1"/>
    <col min="12569" max="12569" width="16" style="176" customWidth="1"/>
    <col min="12570" max="12570" width="2.88671875" style="176" customWidth="1"/>
    <col min="12571" max="12571" width="18.88671875" style="176" customWidth="1"/>
    <col min="12572" max="12572" width="2.88671875" style="176" customWidth="1"/>
    <col min="12573" max="12573" width="18.109375" style="176" customWidth="1"/>
    <col min="12574" max="12575" width="8.88671875" style="176" customWidth="1"/>
    <col min="12576" max="12576" width="2.88671875" style="176" customWidth="1"/>
    <col min="12577" max="12577" width="18.88671875" style="176" customWidth="1"/>
    <col min="12578" max="12578" width="2.88671875" style="176" customWidth="1"/>
    <col min="12579" max="12579" width="19" style="176" customWidth="1"/>
    <col min="12580" max="12580" width="2.88671875" style="176" customWidth="1"/>
    <col min="12581" max="12581" width="18.109375" style="176" customWidth="1"/>
    <col min="12582" max="12582" width="2.88671875" style="176" customWidth="1"/>
    <col min="12583" max="12583" width="18.5546875" style="176" customWidth="1"/>
    <col min="12584" max="12584" width="2.88671875" style="176" customWidth="1"/>
    <col min="12585" max="12585" width="18.88671875" style="176" customWidth="1"/>
    <col min="12586" max="12586" width="2.88671875" style="176" customWidth="1"/>
    <col min="12587" max="12587" width="22.5546875" style="176" customWidth="1"/>
    <col min="12588" max="12588" width="2.88671875" style="176" customWidth="1"/>
    <col min="12589" max="12589" width="19.109375" style="176" customWidth="1"/>
    <col min="12590" max="12590" width="2.88671875" style="176" customWidth="1"/>
    <col min="12591" max="12591" width="22.88671875" style="176" customWidth="1"/>
    <col min="12592" max="12592" width="2.88671875" style="176" customWidth="1"/>
    <col min="12593" max="12593" width="24.109375" style="176" customWidth="1"/>
    <col min="12594" max="12594" width="2.88671875" style="176" customWidth="1"/>
    <col min="12595" max="12595" width="22.88671875" style="176" customWidth="1"/>
    <col min="12596" max="12596" width="2.88671875" style="176" customWidth="1"/>
    <col min="12597" max="12597" width="19.88671875" style="176" customWidth="1"/>
    <col min="12598" max="12598" width="2.88671875" style="176" customWidth="1"/>
    <col min="12599" max="12599" width="22.44140625" style="176" customWidth="1"/>
    <col min="12600" max="12600" width="2.88671875" style="176" customWidth="1"/>
    <col min="12601" max="12601" width="21.88671875" style="176" customWidth="1"/>
    <col min="12602" max="12602" width="2.88671875" style="176" customWidth="1"/>
    <col min="12603" max="12603" width="25.109375" style="176" customWidth="1"/>
    <col min="12604" max="12604" width="53.109375" style="176" customWidth="1"/>
    <col min="12605" max="12605" width="2.88671875" style="176" customWidth="1"/>
    <col min="12606" max="12606" width="25.109375" style="176" customWidth="1"/>
    <col min="12607" max="12607" width="2.88671875" style="176" customWidth="1"/>
    <col min="12608" max="12608" width="24" style="176" customWidth="1"/>
    <col min="12609" max="12609" width="2.88671875" style="176" customWidth="1"/>
    <col min="12610" max="12610" width="21.88671875" style="176" customWidth="1"/>
    <col min="12611" max="12611" width="2.88671875" style="176" customWidth="1"/>
    <col min="12612" max="12612" width="22.109375" style="176" customWidth="1"/>
    <col min="12613" max="12613" width="53.88671875" style="176" customWidth="1"/>
    <col min="12614" max="12614" width="2.88671875" style="176" customWidth="1"/>
    <col min="12615" max="12615" width="23.88671875" style="176" customWidth="1"/>
    <col min="12616" max="12616" width="2.88671875" style="176" customWidth="1"/>
    <col min="12617" max="12617" width="22.5546875" style="176" customWidth="1"/>
    <col min="12618" max="12618" width="2.88671875" style="176" customWidth="1"/>
    <col min="12619" max="12619" width="18.88671875" style="176" customWidth="1"/>
    <col min="12620" max="12620" width="2.88671875" style="176" customWidth="1"/>
    <col min="12621" max="12621" width="19.109375" style="176" customWidth="1"/>
    <col min="12622" max="12622" width="2.88671875" style="176" customWidth="1"/>
    <col min="12623" max="12623" width="19.88671875" style="176" customWidth="1"/>
    <col min="12624" max="12792" width="8.88671875" style="176"/>
    <col min="12793" max="12793" width="55.109375" style="176" customWidth="1"/>
    <col min="12794" max="12794" width="2.88671875" style="176" customWidth="1"/>
    <col min="12795" max="12795" width="19.44140625" style="176" customWidth="1"/>
    <col min="12796" max="12796" width="2.88671875" style="176" customWidth="1"/>
    <col min="12797" max="12797" width="20.88671875" style="176" customWidth="1"/>
    <col min="12798" max="12798" width="2.88671875" style="176" customWidth="1"/>
    <col min="12799" max="12799" width="21" style="176" customWidth="1"/>
    <col min="12800" max="12800" width="2.88671875" style="176" customWidth="1"/>
    <col min="12801" max="12801" width="18.88671875" style="176" customWidth="1"/>
    <col min="12802" max="12802" width="2.88671875" style="176" customWidth="1"/>
    <col min="12803" max="12803" width="16.88671875" style="176" customWidth="1"/>
    <col min="12804" max="12804" width="2.88671875" style="176" customWidth="1"/>
    <col min="12805" max="12805" width="16.44140625" style="176" customWidth="1"/>
    <col min="12806" max="12806" width="2.88671875" style="176" customWidth="1"/>
    <col min="12807" max="12807" width="19.88671875" style="176" customWidth="1"/>
    <col min="12808" max="12808" width="2.88671875" style="176" customWidth="1"/>
    <col min="12809" max="12809" width="19.44140625" style="176" customWidth="1"/>
    <col min="12810" max="12810" width="2.88671875" style="176" customWidth="1"/>
    <col min="12811" max="12811" width="17.109375" style="176" customWidth="1"/>
    <col min="12812" max="12812" width="2.88671875" style="176" customWidth="1"/>
    <col min="12813" max="12813" width="19.109375" style="176" customWidth="1"/>
    <col min="12814" max="12814" width="2.88671875" style="176" customWidth="1"/>
    <col min="12815" max="12815" width="18.109375" style="176" customWidth="1"/>
    <col min="12816" max="12816" width="2.88671875" style="176" customWidth="1"/>
    <col min="12817" max="12817" width="17.5546875" style="176" customWidth="1"/>
    <col min="12818" max="12818" width="2.88671875" style="176" customWidth="1"/>
    <col min="12819" max="12819" width="20.88671875" style="176" customWidth="1"/>
    <col min="12820" max="12820" width="2.88671875" style="176" customWidth="1"/>
    <col min="12821" max="12821" width="17.88671875" style="176" customWidth="1"/>
    <col min="12822" max="12822" width="2.88671875" style="176" customWidth="1"/>
    <col min="12823" max="12823" width="19.5546875" style="176" customWidth="1"/>
    <col min="12824" max="12824" width="2.88671875" style="176" customWidth="1"/>
    <col min="12825" max="12825" width="16" style="176" customWidth="1"/>
    <col min="12826" max="12826" width="2.88671875" style="176" customWidth="1"/>
    <col min="12827" max="12827" width="18.88671875" style="176" customWidth="1"/>
    <col min="12828" max="12828" width="2.88671875" style="176" customWidth="1"/>
    <col min="12829" max="12829" width="18.109375" style="176" customWidth="1"/>
    <col min="12830" max="12831" width="8.88671875" style="176" customWidth="1"/>
    <col min="12832" max="12832" width="2.88671875" style="176" customWidth="1"/>
    <col min="12833" max="12833" width="18.88671875" style="176" customWidth="1"/>
    <col min="12834" max="12834" width="2.88671875" style="176" customWidth="1"/>
    <col min="12835" max="12835" width="19" style="176" customWidth="1"/>
    <col min="12836" max="12836" width="2.88671875" style="176" customWidth="1"/>
    <col min="12837" max="12837" width="18.109375" style="176" customWidth="1"/>
    <col min="12838" max="12838" width="2.88671875" style="176" customWidth="1"/>
    <col min="12839" max="12839" width="18.5546875" style="176" customWidth="1"/>
    <col min="12840" max="12840" width="2.88671875" style="176" customWidth="1"/>
    <col min="12841" max="12841" width="18.88671875" style="176" customWidth="1"/>
    <col min="12842" max="12842" width="2.88671875" style="176" customWidth="1"/>
    <col min="12843" max="12843" width="22.5546875" style="176" customWidth="1"/>
    <col min="12844" max="12844" width="2.88671875" style="176" customWidth="1"/>
    <col min="12845" max="12845" width="19.109375" style="176" customWidth="1"/>
    <col min="12846" max="12846" width="2.88671875" style="176" customWidth="1"/>
    <col min="12847" max="12847" width="22.88671875" style="176" customWidth="1"/>
    <col min="12848" max="12848" width="2.88671875" style="176" customWidth="1"/>
    <col min="12849" max="12849" width="24.109375" style="176" customWidth="1"/>
    <col min="12850" max="12850" width="2.88671875" style="176" customWidth="1"/>
    <col min="12851" max="12851" width="22.88671875" style="176" customWidth="1"/>
    <col min="12852" max="12852" width="2.88671875" style="176" customWidth="1"/>
    <col min="12853" max="12853" width="19.88671875" style="176" customWidth="1"/>
    <col min="12854" max="12854" width="2.88671875" style="176" customWidth="1"/>
    <col min="12855" max="12855" width="22.44140625" style="176" customWidth="1"/>
    <col min="12856" max="12856" width="2.88671875" style="176" customWidth="1"/>
    <col min="12857" max="12857" width="21.88671875" style="176" customWidth="1"/>
    <col min="12858" max="12858" width="2.88671875" style="176" customWidth="1"/>
    <col min="12859" max="12859" width="25.109375" style="176" customWidth="1"/>
    <col min="12860" max="12860" width="53.109375" style="176" customWidth="1"/>
    <col min="12861" max="12861" width="2.88671875" style="176" customWidth="1"/>
    <col min="12862" max="12862" width="25.109375" style="176" customWidth="1"/>
    <col min="12863" max="12863" width="2.88671875" style="176" customWidth="1"/>
    <col min="12864" max="12864" width="24" style="176" customWidth="1"/>
    <col min="12865" max="12865" width="2.88671875" style="176" customWidth="1"/>
    <col min="12866" max="12866" width="21.88671875" style="176" customWidth="1"/>
    <col min="12867" max="12867" width="2.88671875" style="176" customWidth="1"/>
    <col min="12868" max="12868" width="22.109375" style="176" customWidth="1"/>
    <col min="12869" max="12869" width="53.88671875" style="176" customWidth="1"/>
    <col min="12870" max="12870" width="2.88671875" style="176" customWidth="1"/>
    <col min="12871" max="12871" width="23.88671875" style="176" customWidth="1"/>
    <col min="12872" max="12872" width="2.88671875" style="176" customWidth="1"/>
    <col min="12873" max="12873" width="22.5546875" style="176" customWidth="1"/>
    <col min="12874" max="12874" width="2.88671875" style="176" customWidth="1"/>
    <col min="12875" max="12875" width="18.88671875" style="176" customWidth="1"/>
    <col min="12876" max="12876" width="2.88671875" style="176" customWidth="1"/>
    <col min="12877" max="12877" width="19.109375" style="176" customWidth="1"/>
    <col min="12878" max="12878" width="2.88671875" style="176" customWidth="1"/>
    <col min="12879" max="12879" width="19.88671875" style="176" customWidth="1"/>
    <col min="12880" max="13048" width="8.88671875" style="176"/>
    <col min="13049" max="13049" width="55.109375" style="176" customWidth="1"/>
    <col min="13050" max="13050" width="2.88671875" style="176" customWidth="1"/>
    <col min="13051" max="13051" width="19.44140625" style="176" customWidth="1"/>
    <col min="13052" max="13052" width="2.88671875" style="176" customWidth="1"/>
    <col min="13053" max="13053" width="20.88671875" style="176" customWidth="1"/>
    <col min="13054" max="13054" width="2.88671875" style="176" customWidth="1"/>
    <col min="13055" max="13055" width="21" style="176" customWidth="1"/>
    <col min="13056" max="13056" width="2.88671875" style="176" customWidth="1"/>
    <col min="13057" max="13057" width="18.88671875" style="176" customWidth="1"/>
    <col min="13058" max="13058" width="2.88671875" style="176" customWidth="1"/>
    <col min="13059" max="13059" width="16.88671875" style="176" customWidth="1"/>
    <col min="13060" max="13060" width="2.88671875" style="176" customWidth="1"/>
    <col min="13061" max="13061" width="16.44140625" style="176" customWidth="1"/>
    <col min="13062" max="13062" width="2.88671875" style="176" customWidth="1"/>
    <col min="13063" max="13063" width="19.88671875" style="176" customWidth="1"/>
    <col min="13064" max="13064" width="2.88671875" style="176" customWidth="1"/>
    <col min="13065" max="13065" width="19.44140625" style="176" customWidth="1"/>
    <col min="13066" max="13066" width="2.88671875" style="176" customWidth="1"/>
    <col min="13067" max="13067" width="17.109375" style="176" customWidth="1"/>
    <col min="13068" max="13068" width="2.88671875" style="176" customWidth="1"/>
    <col min="13069" max="13069" width="19.109375" style="176" customWidth="1"/>
    <col min="13070" max="13070" width="2.88671875" style="176" customWidth="1"/>
    <col min="13071" max="13071" width="18.109375" style="176" customWidth="1"/>
    <col min="13072" max="13072" width="2.88671875" style="176" customWidth="1"/>
    <col min="13073" max="13073" width="17.5546875" style="176" customWidth="1"/>
    <col min="13074" max="13074" width="2.88671875" style="176" customWidth="1"/>
    <col min="13075" max="13075" width="20.88671875" style="176" customWidth="1"/>
    <col min="13076" max="13076" width="2.88671875" style="176" customWidth="1"/>
    <col min="13077" max="13077" width="17.88671875" style="176" customWidth="1"/>
    <col min="13078" max="13078" width="2.88671875" style="176" customWidth="1"/>
    <col min="13079" max="13079" width="19.5546875" style="176" customWidth="1"/>
    <col min="13080" max="13080" width="2.88671875" style="176" customWidth="1"/>
    <col min="13081" max="13081" width="16" style="176" customWidth="1"/>
    <col min="13082" max="13082" width="2.88671875" style="176" customWidth="1"/>
    <col min="13083" max="13083" width="18.88671875" style="176" customWidth="1"/>
    <col min="13084" max="13084" width="2.88671875" style="176" customWidth="1"/>
    <col min="13085" max="13085" width="18.109375" style="176" customWidth="1"/>
    <col min="13086" max="13087" width="8.88671875" style="176" customWidth="1"/>
    <col min="13088" max="13088" width="2.88671875" style="176" customWidth="1"/>
    <col min="13089" max="13089" width="18.88671875" style="176" customWidth="1"/>
    <col min="13090" max="13090" width="2.88671875" style="176" customWidth="1"/>
    <col min="13091" max="13091" width="19" style="176" customWidth="1"/>
    <col min="13092" max="13092" width="2.88671875" style="176" customWidth="1"/>
    <col min="13093" max="13093" width="18.109375" style="176" customWidth="1"/>
    <col min="13094" max="13094" width="2.88671875" style="176" customWidth="1"/>
    <col min="13095" max="13095" width="18.5546875" style="176" customWidth="1"/>
    <col min="13096" max="13096" width="2.88671875" style="176" customWidth="1"/>
    <col min="13097" max="13097" width="18.88671875" style="176" customWidth="1"/>
    <col min="13098" max="13098" width="2.88671875" style="176" customWidth="1"/>
    <col min="13099" max="13099" width="22.5546875" style="176" customWidth="1"/>
    <col min="13100" max="13100" width="2.88671875" style="176" customWidth="1"/>
    <col min="13101" max="13101" width="19.109375" style="176" customWidth="1"/>
    <col min="13102" max="13102" width="2.88671875" style="176" customWidth="1"/>
    <col min="13103" max="13103" width="22.88671875" style="176" customWidth="1"/>
    <col min="13104" max="13104" width="2.88671875" style="176" customWidth="1"/>
    <col min="13105" max="13105" width="24.109375" style="176" customWidth="1"/>
    <col min="13106" max="13106" width="2.88671875" style="176" customWidth="1"/>
    <col min="13107" max="13107" width="22.88671875" style="176" customWidth="1"/>
    <col min="13108" max="13108" width="2.88671875" style="176" customWidth="1"/>
    <col min="13109" max="13109" width="19.88671875" style="176" customWidth="1"/>
    <col min="13110" max="13110" width="2.88671875" style="176" customWidth="1"/>
    <col min="13111" max="13111" width="22.44140625" style="176" customWidth="1"/>
    <col min="13112" max="13112" width="2.88671875" style="176" customWidth="1"/>
    <col min="13113" max="13113" width="21.88671875" style="176" customWidth="1"/>
    <col min="13114" max="13114" width="2.88671875" style="176" customWidth="1"/>
    <col min="13115" max="13115" width="25.109375" style="176" customWidth="1"/>
    <col min="13116" max="13116" width="53.109375" style="176" customWidth="1"/>
    <col min="13117" max="13117" width="2.88671875" style="176" customWidth="1"/>
    <col min="13118" max="13118" width="25.109375" style="176" customWidth="1"/>
    <col min="13119" max="13119" width="2.88671875" style="176" customWidth="1"/>
    <col min="13120" max="13120" width="24" style="176" customWidth="1"/>
    <col min="13121" max="13121" width="2.88671875" style="176" customWidth="1"/>
    <col min="13122" max="13122" width="21.88671875" style="176" customWidth="1"/>
    <col min="13123" max="13123" width="2.88671875" style="176" customWidth="1"/>
    <col min="13124" max="13124" width="22.109375" style="176" customWidth="1"/>
    <col min="13125" max="13125" width="53.88671875" style="176" customWidth="1"/>
    <col min="13126" max="13126" width="2.88671875" style="176" customWidth="1"/>
    <col min="13127" max="13127" width="23.88671875" style="176" customWidth="1"/>
    <col min="13128" max="13128" width="2.88671875" style="176" customWidth="1"/>
    <col min="13129" max="13129" width="22.5546875" style="176" customWidth="1"/>
    <col min="13130" max="13130" width="2.88671875" style="176" customWidth="1"/>
    <col min="13131" max="13131" width="18.88671875" style="176" customWidth="1"/>
    <col min="13132" max="13132" width="2.88671875" style="176" customWidth="1"/>
    <col min="13133" max="13133" width="19.109375" style="176" customWidth="1"/>
    <col min="13134" max="13134" width="2.88671875" style="176" customWidth="1"/>
    <col min="13135" max="13135" width="19.88671875" style="176" customWidth="1"/>
    <col min="13136" max="13304" width="8.88671875" style="176"/>
    <col min="13305" max="13305" width="55.109375" style="176" customWidth="1"/>
    <col min="13306" max="13306" width="2.88671875" style="176" customWidth="1"/>
    <col min="13307" max="13307" width="19.44140625" style="176" customWidth="1"/>
    <col min="13308" max="13308" width="2.88671875" style="176" customWidth="1"/>
    <col min="13309" max="13309" width="20.88671875" style="176" customWidth="1"/>
    <col min="13310" max="13310" width="2.88671875" style="176" customWidth="1"/>
    <col min="13311" max="13311" width="21" style="176" customWidth="1"/>
    <col min="13312" max="13312" width="2.88671875" style="176" customWidth="1"/>
    <col min="13313" max="13313" width="18.88671875" style="176" customWidth="1"/>
    <col min="13314" max="13314" width="2.88671875" style="176" customWidth="1"/>
    <col min="13315" max="13315" width="16.88671875" style="176" customWidth="1"/>
    <col min="13316" max="13316" width="2.88671875" style="176" customWidth="1"/>
    <col min="13317" max="13317" width="16.44140625" style="176" customWidth="1"/>
    <col min="13318" max="13318" width="2.88671875" style="176" customWidth="1"/>
    <col min="13319" max="13319" width="19.88671875" style="176" customWidth="1"/>
    <col min="13320" max="13320" width="2.88671875" style="176" customWidth="1"/>
    <col min="13321" max="13321" width="19.44140625" style="176" customWidth="1"/>
    <col min="13322" max="13322" width="2.88671875" style="176" customWidth="1"/>
    <col min="13323" max="13323" width="17.109375" style="176" customWidth="1"/>
    <col min="13324" max="13324" width="2.88671875" style="176" customWidth="1"/>
    <col min="13325" max="13325" width="19.109375" style="176" customWidth="1"/>
    <col min="13326" max="13326" width="2.88671875" style="176" customWidth="1"/>
    <col min="13327" max="13327" width="18.109375" style="176" customWidth="1"/>
    <col min="13328" max="13328" width="2.88671875" style="176" customWidth="1"/>
    <col min="13329" max="13329" width="17.5546875" style="176" customWidth="1"/>
    <col min="13330" max="13330" width="2.88671875" style="176" customWidth="1"/>
    <col min="13331" max="13331" width="20.88671875" style="176" customWidth="1"/>
    <col min="13332" max="13332" width="2.88671875" style="176" customWidth="1"/>
    <col min="13333" max="13333" width="17.88671875" style="176" customWidth="1"/>
    <col min="13334" max="13334" width="2.88671875" style="176" customWidth="1"/>
    <col min="13335" max="13335" width="19.5546875" style="176" customWidth="1"/>
    <col min="13336" max="13336" width="2.88671875" style="176" customWidth="1"/>
    <col min="13337" max="13337" width="16" style="176" customWidth="1"/>
    <col min="13338" max="13338" width="2.88671875" style="176" customWidth="1"/>
    <col min="13339" max="13339" width="18.88671875" style="176" customWidth="1"/>
    <col min="13340" max="13340" width="2.88671875" style="176" customWidth="1"/>
    <col min="13341" max="13341" width="18.109375" style="176" customWidth="1"/>
    <col min="13342" max="13343" width="8.88671875" style="176" customWidth="1"/>
    <col min="13344" max="13344" width="2.88671875" style="176" customWidth="1"/>
    <col min="13345" max="13345" width="18.88671875" style="176" customWidth="1"/>
    <col min="13346" max="13346" width="2.88671875" style="176" customWidth="1"/>
    <col min="13347" max="13347" width="19" style="176" customWidth="1"/>
    <col min="13348" max="13348" width="2.88671875" style="176" customWidth="1"/>
    <col min="13349" max="13349" width="18.109375" style="176" customWidth="1"/>
    <col min="13350" max="13350" width="2.88671875" style="176" customWidth="1"/>
    <col min="13351" max="13351" width="18.5546875" style="176" customWidth="1"/>
    <col min="13352" max="13352" width="2.88671875" style="176" customWidth="1"/>
    <col min="13353" max="13353" width="18.88671875" style="176" customWidth="1"/>
    <col min="13354" max="13354" width="2.88671875" style="176" customWidth="1"/>
    <col min="13355" max="13355" width="22.5546875" style="176" customWidth="1"/>
    <col min="13356" max="13356" width="2.88671875" style="176" customWidth="1"/>
    <col min="13357" max="13357" width="19.109375" style="176" customWidth="1"/>
    <col min="13358" max="13358" width="2.88671875" style="176" customWidth="1"/>
    <col min="13359" max="13359" width="22.88671875" style="176" customWidth="1"/>
    <col min="13360" max="13360" width="2.88671875" style="176" customWidth="1"/>
    <col min="13361" max="13361" width="24.109375" style="176" customWidth="1"/>
    <col min="13362" max="13362" width="2.88671875" style="176" customWidth="1"/>
    <col min="13363" max="13363" width="22.88671875" style="176" customWidth="1"/>
    <col min="13364" max="13364" width="2.88671875" style="176" customWidth="1"/>
    <col min="13365" max="13365" width="19.88671875" style="176" customWidth="1"/>
    <col min="13366" max="13366" width="2.88671875" style="176" customWidth="1"/>
    <col min="13367" max="13367" width="22.44140625" style="176" customWidth="1"/>
    <col min="13368" max="13368" width="2.88671875" style="176" customWidth="1"/>
    <col min="13369" max="13369" width="21.88671875" style="176" customWidth="1"/>
    <col min="13370" max="13370" width="2.88671875" style="176" customWidth="1"/>
    <col min="13371" max="13371" width="25.109375" style="176" customWidth="1"/>
    <col min="13372" max="13372" width="53.109375" style="176" customWidth="1"/>
    <col min="13373" max="13373" width="2.88671875" style="176" customWidth="1"/>
    <col min="13374" max="13374" width="25.109375" style="176" customWidth="1"/>
    <col min="13375" max="13375" width="2.88671875" style="176" customWidth="1"/>
    <col min="13376" max="13376" width="24" style="176" customWidth="1"/>
    <col min="13377" max="13377" width="2.88671875" style="176" customWidth="1"/>
    <col min="13378" max="13378" width="21.88671875" style="176" customWidth="1"/>
    <col min="13379" max="13379" width="2.88671875" style="176" customWidth="1"/>
    <col min="13380" max="13380" width="22.109375" style="176" customWidth="1"/>
    <col min="13381" max="13381" width="53.88671875" style="176" customWidth="1"/>
    <col min="13382" max="13382" width="2.88671875" style="176" customWidth="1"/>
    <col min="13383" max="13383" width="23.88671875" style="176" customWidth="1"/>
    <col min="13384" max="13384" width="2.88671875" style="176" customWidth="1"/>
    <col min="13385" max="13385" width="22.5546875" style="176" customWidth="1"/>
    <col min="13386" max="13386" width="2.88671875" style="176" customWidth="1"/>
    <col min="13387" max="13387" width="18.88671875" style="176" customWidth="1"/>
    <col min="13388" max="13388" width="2.88671875" style="176" customWidth="1"/>
    <col min="13389" max="13389" width="19.109375" style="176" customWidth="1"/>
    <col min="13390" max="13390" width="2.88671875" style="176" customWidth="1"/>
    <col min="13391" max="13391" width="19.88671875" style="176" customWidth="1"/>
    <col min="13392" max="13560" width="8.88671875" style="176"/>
    <col min="13561" max="13561" width="55.109375" style="176" customWidth="1"/>
    <col min="13562" max="13562" width="2.88671875" style="176" customWidth="1"/>
    <col min="13563" max="13563" width="19.44140625" style="176" customWidth="1"/>
    <col min="13564" max="13564" width="2.88671875" style="176" customWidth="1"/>
    <col min="13565" max="13565" width="20.88671875" style="176" customWidth="1"/>
    <col min="13566" max="13566" width="2.88671875" style="176" customWidth="1"/>
    <col min="13567" max="13567" width="21" style="176" customWidth="1"/>
    <col min="13568" max="13568" width="2.88671875" style="176" customWidth="1"/>
    <col min="13569" max="13569" width="18.88671875" style="176" customWidth="1"/>
    <col min="13570" max="13570" width="2.88671875" style="176" customWidth="1"/>
    <col min="13571" max="13571" width="16.88671875" style="176" customWidth="1"/>
    <col min="13572" max="13572" width="2.88671875" style="176" customWidth="1"/>
    <col min="13573" max="13573" width="16.44140625" style="176" customWidth="1"/>
    <col min="13574" max="13574" width="2.88671875" style="176" customWidth="1"/>
    <col min="13575" max="13575" width="19.88671875" style="176" customWidth="1"/>
    <col min="13576" max="13576" width="2.88671875" style="176" customWidth="1"/>
    <col min="13577" max="13577" width="19.44140625" style="176" customWidth="1"/>
    <col min="13578" max="13578" width="2.88671875" style="176" customWidth="1"/>
    <col min="13579" max="13579" width="17.109375" style="176" customWidth="1"/>
    <col min="13580" max="13580" width="2.88671875" style="176" customWidth="1"/>
    <col min="13581" max="13581" width="19.109375" style="176" customWidth="1"/>
    <col min="13582" max="13582" width="2.88671875" style="176" customWidth="1"/>
    <col min="13583" max="13583" width="18.109375" style="176" customWidth="1"/>
    <col min="13584" max="13584" width="2.88671875" style="176" customWidth="1"/>
    <col min="13585" max="13585" width="17.5546875" style="176" customWidth="1"/>
    <col min="13586" max="13586" width="2.88671875" style="176" customWidth="1"/>
    <col min="13587" max="13587" width="20.88671875" style="176" customWidth="1"/>
    <col min="13588" max="13588" width="2.88671875" style="176" customWidth="1"/>
    <col min="13589" max="13589" width="17.88671875" style="176" customWidth="1"/>
    <col min="13590" max="13590" width="2.88671875" style="176" customWidth="1"/>
    <col min="13591" max="13591" width="19.5546875" style="176" customWidth="1"/>
    <col min="13592" max="13592" width="2.88671875" style="176" customWidth="1"/>
    <col min="13593" max="13593" width="16" style="176" customWidth="1"/>
    <col min="13594" max="13594" width="2.88671875" style="176" customWidth="1"/>
    <col min="13595" max="13595" width="18.88671875" style="176" customWidth="1"/>
    <col min="13596" max="13596" width="2.88671875" style="176" customWidth="1"/>
    <col min="13597" max="13597" width="18.109375" style="176" customWidth="1"/>
    <col min="13598" max="13599" width="8.88671875" style="176" customWidth="1"/>
    <col min="13600" max="13600" width="2.88671875" style="176" customWidth="1"/>
    <col min="13601" max="13601" width="18.88671875" style="176" customWidth="1"/>
    <col min="13602" max="13602" width="2.88671875" style="176" customWidth="1"/>
    <col min="13603" max="13603" width="19" style="176" customWidth="1"/>
    <col min="13604" max="13604" width="2.88671875" style="176" customWidth="1"/>
    <col min="13605" max="13605" width="18.109375" style="176" customWidth="1"/>
    <col min="13606" max="13606" width="2.88671875" style="176" customWidth="1"/>
    <col min="13607" max="13607" width="18.5546875" style="176" customWidth="1"/>
    <col min="13608" max="13608" width="2.88671875" style="176" customWidth="1"/>
    <col min="13609" max="13609" width="18.88671875" style="176" customWidth="1"/>
    <col min="13610" max="13610" width="2.88671875" style="176" customWidth="1"/>
    <col min="13611" max="13611" width="22.5546875" style="176" customWidth="1"/>
    <col min="13612" max="13612" width="2.88671875" style="176" customWidth="1"/>
    <col min="13613" max="13613" width="19.109375" style="176" customWidth="1"/>
    <col min="13614" max="13614" width="2.88671875" style="176" customWidth="1"/>
    <col min="13615" max="13615" width="22.88671875" style="176" customWidth="1"/>
    <col min="13616" max="13616" width="2.88671875" style="176" customWidth="1"/>
    <col min="13617" max="13617" width="24.109375" style="176" customWidth="1"/>
    <col min="13618" max="13618" width="2.88671875" style="176" customWidth="1"/>
    <col min="13619" max="13619" width="22.88671875" style="176" customWidth="1"/>
    <col min="13620" max="13620" width="2.88671875" style="176" customWidth="1"/>
    <col min="13621" max="13621" width="19.88671875" style="176" customWidth="1"/>
    <col min="13622" max="13622" width="2.88671875" style="176" customWidth="1"/>
    <col min="13623" max="13623" width="22.44140625" style="176" customWidth="1"/>
    <col min="13624" max="13624" width="2.88671875" style="176" customWidth="1"/>
    <col min="13625" max="13625" width="21.88671875" style="176" customWidth="1"/>
    <col min="13626" max="13626" width="2.88671875" style="176" customWidth="1"/>
    <col min="13627" max="13627" width="25.109375" style="176" customWidth="1"/>
    <col min="13628" max="13628" width="53.109375" style="176" customWidth="1"/>
    <col min="13629" max="13629" width="2.88671875" style="176" customWidth="1"/>
    <col min="13630" max="13630" width="25.109375" style="176" customWidth="1"/>
    <col min="13631" max="13631" width="2.88671875" style="176" customWidth="1"/>
    <col min="13632" max="13632" width="24" style="176" customWidth="1"/>
    <col min="13633" max="13633" width="2.88671875" style="176" customWidth="1"/>
    <col min="13634" max="13634" width="21.88671875" style="176" customWidth="1"/>
    <col min="13635" max="13635" width="2.88671875" style="176" customWidth="1"/>
    <col min="13636" max="13636" width="22.109375" style="176" customWidth="1"/>
    <col min="13637" max="13637" width="53.88671875" style="176" customWidth="1"/>
    <col min="13638" max="13638" width="2.88671875" style="176" customWidth="1"/>
    <col min="13639" max="13639" width="23.88671875" style="176" customWidth="1"/>
    <col min="13640" max="13640" width="2.88671875" style="176" customWidth="1"/>
    <col min="13641" max="13641" width="22.5546875" style="176" customWidth="1"/>
    <col min="13642" max="13642" width="2.88671875" style="176" customWidth="1"/>
    <col min="13643" max="13643" width="18.88671875" style="176" customWidth="1"/>
    <col min="13644" max="13644" width="2.88671875" style="176" customWidth="1"/>
    <col min="13645" max="13645" width="19.109375" style="176" customWidth="1"/>
    <col min="13646" max="13646" width="2.88671875" style="176" customWidth="1"/>
    <col min="13647" max="13647" width="19.88671875" style="176" customWidth="1"/>
    <col min="13648" max="13816" width="8.88671875" style="176"/>
    <col min="13817" max="13817" width="55.109375" style="176" customWidth="1"/>
    <col min="13818" max="13818" width="2.88671875" style="176" customWidth="1"/>
    <col min="13819" max="13819" width="19.44140625" style="176" customWidth="1"/>
    <col min="13820" max="13820" width="2.88671875" style="176" customWidth="1"/>
    <col min="13821" max="13821" width="20.88671875" style="176" customWidth="1"/>
    <col min="13822" max="13822" width="2.88671875" style="176" customWidth="1"/>
    <col min="13823" max="13823" width="21" style="176" customWidth="1"/>
    <col min="13824" max="13824" width="2.88671875" style="176" customWidth="1"/>
    <col min="13825" max="13825" width="18.88671875" style="176" customWidth="1"/>
    <col min="13826" max="13826" width="2.88671875" style="176" customWidth="1"/>
    <col min="13827" max="13827" width="16.88671875" style="176" customWidth="1"/>
    <col min="13828" max="13828" width="2.88671875" style="176" customWidth="1"/>
    <col min="13829" max="13829" width="16.44140625" style="176" customWidth="1"/>
    <col min="13830" max="13830" width="2.88671875" style="176" customWidth="1"/>
    <col min="13831" max="13831" width="19.88671875" style="176" customWidth="1"/>
    <col min="13832" max="13832" width="2.88671875" style="176" customWidth="1"/>
    <col min="13833" max="13833" width="19.44140625" style="176" customWidth="1"/>
    <col min="13834" max="13834" width="2.88671875" style="176" customWidth="1"/>
    <col min="13835" max="13835" width="17.109375" style="176" customWidth="1"/>
    <col min="13836" max="13836" width="2.88671875" style="176" customWidth="1"/>
    <col min="13837" max="13837" width="19.109375" style="176" customWidth="1"/>
    <col min="13838" max="13838" width="2.88671875" style="176" customWidth="1"/>
    <col min="13839" max="13839" width="18.109375" style="176" customWidth="1"/>
    <col min="13840" max="13840" width="2.88671875" style="176" customWidth="1"/>
    <col min="13841" max="13841" width="17.5546875" style="176" customWidth="1"/>
    <col min="13842" max="13842" width="2.88671875" style="176" customWidth="1"/>
    <col min="13843" max="13843" width="20.88671875" style="176" customWidth="1"/>
    <col min="13844" max="13844" width="2.88671875" style="176" customWidth="1"/>
    <col min="13845" max="13845" width="17.88671875" style="176" customWidth="1"/>
    <col min="13846" max="13846" width="2.88671875" style="176" customWidth="1"/>
    <col min="13847" max="13847" width="19.5546875" style="176" customWidth="1"/>
    <col min="13848" max="13848" width="2.88671875" style="176" customWidth="1"/>
    <col min="13849" max="13849" width="16" style="176" customWidth="1"/>
    <col min="13850" max="13850" width="2.88671875" style="176" customWidth="1"/>
    <col min="13851" max="13851" width="18.88671875" style="176" customWidth="1"/>
    <col min="13852" max="13852" width="2.88671875" style="176" customWidth="1"/>
    <col min="13853" max="13853" width="18.109375" style="176" customWidth="1"/>
    <col min="13854" max="13855" width="8.88671875" style="176" customWidth="1"/>
    <col min="13856" max="13856" width="2.88671875" style="176" customWidth="1"/>
    <col min="13857" max="13857" width="18.88671875" style="176" customWidth="1"/>
    <col min="13858" max="13858" width="2.88671875" style="176" customWidth="1"/>
    <col min="13859" max="13859" width="19" style="176" customWidth="1"/>
    <col min="13860" max="13860" width="2.88671875" style="176" customWidth="1"/>
    <col min="13861" max="13861" width="18.109375" style="176" customWidth="1"/>
    <col min="13862" max="13862" width="2.88671875" style="176" customWidth="1"/>
    <col min="13863" max="13863" width="18.5546875" style="176" customWidth="1"/>
    <col min="13864" max="13864" width="2.88671875" style="176" customWidth="1"/>
    <col min="13865" max="13865" width="18.88671875" style="176" customWidth="1"/>
    <col min="13866" max="13866" width="2.88671875" style="176" customWidth="1"/>
    <col min="13867" max="13867" width="22.5546875" style="176" customWidth="1"/>
    <col min="13868" max="13868" width="2.88671875" style="176" customWidth="1"/>
    <col min="13869" max="13869" width="19.109375" style="176" customWidth="1"/>
    <col min="13870" max="13870" width="2.88671875" style="176" customWidth="1"/>
    <col min="13871" max="13871" width="22.88671875" style="176" customWidth="1"/>
    <col min="13872" max="13872" width="2.88671875" style="176" customWidth="1"/>
    <col min="13873" max="13873" width="24.109375" style="176" customWidth="1"/>
    <col min="13874" max="13874" width="2.88671875" style="176" customWidth="1"/>
    <col min="13875" max="13875" width="22.88671875" style="176" customWidth="1"/>
    <col min="13876" max="13876" width="2.88671875" style="176" customWidth="1"/>
    <col min="13877" max="13877" width="19.88671875" style="176" customWidth="1"/>
    <col min="13878" max="13878" width="2.88671875" style="176" customWidth="1"/>
    <col min="13879" max="13879" width="22.44140625" style="176" customWidth="1"/>
    <col min="13880" max="13880" width="2.88671875" style="176" customWidth="1"/>
    <col min="13881" max="13881" width="21.88671875" style="176" customWidth="1"/>
    <col min="13882" max="13882" width="2.88671875" style="176" customWidth="1"/>
    <col min="13883" max="13883" width="25.109375" style="176" customWidth="1"/>
    <col min="13884" max="13884" width="53.109375" style="176" customWidth="1"/>
    <col min="13885" max="13885" width="2.88671875" style="176" customWidth="1"/>
    <col min="13886" max="13886" width="25.109375" style="176" customWidth="1"/>
    <col min="13887" max="13887" width="2.88671875" style="176" customWidth="1"/>
    <col min="13888" max="13888" width="24" style="176" customWidth="1"/>
    <col min="13889" max="13889" width="2.88671875" style="176" customWidth="1"/>
    <col min="13890" max="13890" width="21.88671875" style="176" customWidth="1"/>
    <col min="13891" max="13891" width="2.88671875" style="176" customWidth="1"/>
    <col min="13892" max="13892" width="22.109375" style="176" customWidth="1"/>
    <col min="13893" max="13893" width="53.88671875" style="176" customWidth="1"/>
    <col min="13894" max="13894" width="2.88671875" style="176" customWidth="1"/>
    <col min="13895" max="13895" width="23.88671875" style="176" customWidth="1"/>
    <col min="13896" max="13896" width="2.88671875" style="176" customWidth="1"/>
    <col min="13897" max="13897" width="22.5546875" style="176" customWidth="1"/>
    <col min="13898" max="13898" width="2.88671875" style="176" customWidth="1"/>
    <col min="13899" max="13899" width="18.88671875" style="176" customWidth="1"/>
    <col min="13900" max="13900" width="2.88671875" style="176" customWidth="1"/>
    <col min="13901" max="13901" width="19.109375" style="176" customWidth="1"/>
    <col min="13902" max="13902" width="2.88671875" style="176" customWidth="1"/>
    <col min="13903" max="13903" width="19.88671875" style="176" customWidth="1"/>
    <col min="13904" max="14072" width="8.88671875" style="176"/>
    <col min="14073" max="14073" width="55.109375" style="176" customWidth="1"/>
    <col min="14074" max="14074" width="2.88671875" style="176" customWidth="1"/>
    <col min="14075" max="14075" width="19.44140625" style="176" customWidth="1"/>
    <col min="14076" max="14076" width="2.88671875" style="176" customWidth="1"/>
    <col min="14077" max="14077" width="20.88671875" style="176" customWidth="1"/>
    <col min="14078" max="14078" width="2.88671875" style="176" customWidth="1"/>
    <col min="14079" max="14079" width="21" style="176" customWidth="1"/>
    <col min="14080" max="14080" width="2.88671875" style="176" customWidth="1"/>
    <col min="14081" max="14081" width="18.88671875" style="176" customWidth="1"/>
    <col min="14082" max="14082" width="2.88671875" style="176" customWidth="1"/>
    <col min="14083" max="14083" width="16.88671875" style="176" customWidth="1"/>
    <col min="14084" max="14084" width="2.88671875" style="176" customWidth="1"/>
    <col min="14085" max="14085" width="16.44140625" style="176" customWidth="1"/>
    <col min="14086" max="14086" width="2.88671875" style="176" customWidth="1"/>
    <col min="14087" max="14087" width="19.88671875" style="176" customWidth="1"/>
    <col min="14088" max="14088" width="2.88671875" style="176" customWidth="1"/>
    <col min="14089" max="14089" width="19.44140625" style="176" customWidth="1"/>
    <col min="14090" max="14090" width="2.88671875" style="176" customWidth="1"/>
    <col min="14091" max="14091" width="17.109375" style="176" customWidth="1"/>
    <col min="14092" max="14092" width="2.88671875" style="176" customWidth="1"/>
    <col min="14093" max="14093" width="19.109375" style="176" customWidth="1"/>
    <col min="14094" max="14094" width="2.88671875" style="176" customWidth="1"/>
    <col min="14095" max="14095" width="18.109375" style="176" customWidth="1"/>
    <col min="14096" max="14096" width="2.88671875" style="176" customWidth="1"/>
    <col min="14097" max="14097" width="17.5546875" style="176" customWidth="1"/>
    <col min="14098" max="14098" width="2.88671875" style="176" customWidth="1"/>
    <col min="14099" max="14099" width="20.88671875" style="176" customWidth="1"/>
    <col min="14100" max="14100" width="2.88671875" style="176" customWidth="1"/>
    <col min="14101" max="14101" width="17.88671875" style="176" customWidth="1"/>
    <col min="14102" max="14102" width="2.88671875" style="176" customWidth="1"/>
    <col min="14103" max="14103" width="19.5546875" style="176" customWidth="1"/>
    <col min="14104" max="14104" width="2.88671875" style="176" customWidth="1"/>
    <col min="14105" max="14105" width="16" style="176" customWidth="1"/>
    <col min="14106" max="14106" width="2.88671875" style="176" customWidth="1"/>
    <col min="14107" max="14107" width="18.88671875" style="176" customWidth="1"/>
    <col min="14108" max="14108" width="2.88671875" style="176" customWidth="1"/>
    <col min="14109" max="14109" width="18.109375" style="176" customWidth="1"/>
    <col min="14110" max="14111" width="8.88671875" style="176" customWidth="1"/>
    <col min="14112" max="14112" width="2.88671875" style="176" customWidth="1"/>
    <col min="14113" max="14113" width="18.88671875" style="176" customWidth="1"/>
    <col min="14114" max="14114" width="2.88671875" style="176" customWidth="1"/>
    <col min="14115" max="14115" width="19" style="176" customWidth="1"/>
    <col min="14116" max="14116" width="2.88671875" style="176" customWidth="1"/>
    <col min="14117" max="14117" width="18.109375" style="176" customWidth="1"/>
    <col min="14118" max="14118" width="2.88671875" style="176" customWidth="1"/>
    <col min="14119" max="14119" width="18.5546875" style="176" customWidth="1"/>
    <col min="14120" max="14120" width="2.88671875" style="176" customWidth="1"/>
    <col min="14121" max="14121" width="18.88671875" style="176" customWidth="1"/>
    <col min="14122" max="14122" width="2.88671875" style="176" customWidth="1"/>
    <col min="14123" max="14123" width="22.5546875" style="176" customWidth="1"/>
    <col min="14124" max="14124" width="2.88671875" style="176" customWidth="1"/>
    <col min="14125" max="14125" width="19.109375" style="176" customWidth="1"/>
    <col min="14126" max="14126" width="2.88671875" style="176" customWidth="1"/>
    <col min="14127" max="14127" width="22.88671875" style="176" customWidth="1"/>
    <col min="14128" max="14128" width="2.88671875" style="176" customWidth="1"/>
    <col min="14129" max="14129" width="24.109375" style="176" customWidth="1"/>
    <col min="14130" max="14130" width="2.88671875" style="176" customWidth="1"/>
    <col min="14131" max="14131" width="22.88671875" style="176" customWidth="1"/>
    <col min="14132" max="14132" width="2.88671875" style="176" customWidth="1"/>
    <col min="14133" max="14133" width="19.88671875" style="176" customWidth="1"/>
    <col min="14134" max="14134" width="2.88671875" style="176" customWidth="1"/>
    <col min="14135" max="14135" width="22.44140625" style="176" customWidth="1"/>
    <col min="14136" max="14136" width="2.88671875" style="176" customWidth="1"/>
    <col min="14137" max="14137" width="21.88671875" style="176" customWidth="1"/>
    <col min="14138" max="14138" width="2.88671875" style="176" customWidth="1"/>
    <col min="14139" max="14139" width="25.109375" style="176" customWidth="1"/>
    <col min="14140" max="14140" width="53.109375" style="176" customWidth="1"/>
    <col min="14141" max="14141" width="2.88671875" style="176" customWidth="1"/>
    <col min="14142" max="14142" width="25.109375" style="176" customWidth="1"/>
    <col min="14143" max="14143" width="2.88671875" style="176" customWidth="1"/>
    <col min="14144" max="14144" width="24" style="176" customWidth="1"/>
    <col min="14145" max="14145" width="2.88671875" style="176" customWidth="1"/>
    <col min="14146" max="14146" width="21.88671875" style="176" customWidth="1"/>
    <col min="14147" max="14147" width="2.88671875" style="176" customWidth="1"/>
    <col min="14148" max="14148" width="22.109375" style="176" customWidth="1"/>
    <col min="14149" max="14149" width="53.88671875" style="176" customWidth="1"/>
    <col min="14150" max="14150" width="2.88671875" style="176" customWidth="1"/>
    <col min="14151" max="14151" width="23.88671875" style="176" customWidth="1"/>
    <col min="14152" max="14152" width="2.88671875" style="176" customWidth="1"/>
    <col min="14153" max="14153" width="22.5546875" style="176" customWidth="1"/>
    <col min="14154" max="14154" width="2.88671875" style="176" customWidth="1"/>
    <col min="14155" max="14155" width="18.88671875" style="176" customWidth="1"/>
    <col min="14156" max="14156" width="2.88671875" style="176" customWidth="1"/>
    <col min="14157" max="14157" width="19.109375" style="176" customWidth="1"/>
    <col min="14158" max="14158" width="2.88671875" style="176" customWidth="1"/>
    <col min="14159" max="14159" width="19.88671875" style="176" customWidth="1"/>
    <col min="14160" max="14328" width="8.88671875" style="176"/>
    <col min="14329" max="14329" width="55.109375" style="176" customWidth="1"/>
    <col min="14330" max="14330" width="2.88671875" style="176" customWidth="1"/>
    <col min="14331" max="14331" width="19.44140625" style="176" customWidth="1"/>
    <col min="14332" max="14332" width="2.88671875" style="176" customWidth="1"/>
    <col min="14333" max="14333" width="20.88671875" style="176" customWidth="1"/>
    <col min="14334" max="14334" width="2.88671875" style="176" customWidth="1"/>
    <col min="14335" max="14335" width="21" style="176" customWidth="1"/>
    <col min="14336" max="14336" width="2.88671875" style="176" customWidth="1"/>
    <col min="14337" max="14337" width="18.88671875" style="176" customWidth="1"/>
    <col min="14338" max="14338" width="2.88671875" style="176" customWidth="1"/>
    <col min="14339" max="14339" width="16.88671875" style="176" customWidth="1"/>
    <col min="14340" max="14340" width="2.88671875" style="176" customWidth="1"/>
    <col min="14341" max="14341" width="16.44140625" style="176" customWidth="1"/>
    <col min="14342" max="14342" width="2.88671875" style="176" customWidth="1"/>
    <col min="14343" max="14343" width="19.88671875" style="176" customWidth="1"/>
    <col min="14344" max="14344" width="2.88671875" style="176" customWidth="1"/>
    <col min="14345" max="14345" width="19.44140625" style="176" customWidth="1"/>
    <col min="14346" max="14346" width="2.88671875" style="176" customWidth="1"/>
    <col min="14347" max="14347" width="17.109375" style="176" customWidth="1"/>
    <col min="14348" max="14348" width="2.88671875" style="176" customWidth="1"/>
    <col min="14349" max="14349" width="19.109375" style="176" customWidth="1"/>
    <col min="14350" max="14350" width="2.88671875" style="176" customWidth="1"/>
    <col min="14351" max="14351" width="18.109375" style="176" customWidth="1"/>
    <col min="14352" max="14352" width="2.88671875" style="176" customWidth="1"/>
    <col min="14353" max="14353" width="17.5546875" style="176" customWidth="1"/>
    <col min="14354" max="14354" width="2.88671875" style="176" customWidth="1"/>
    <col min="14355" max="14355" width="20.88671875" style="176" customWidth="1"/>
    <col min="14356" max="14356" width="2.88671875" style="176" customWidth="1"/>
    <col min="14357" max="14357" width="17.88671875" style="176" customWidth="1"/>
    <col min="14358" max="14358" width="2.88671875" style="176" customWidth="1"/>
    <col min="14359" max="14359" width="19.5546875" style="176" customWidth="1"/>
    <col min="14360" max="14360" width="2.88671875" style="176" customWidth="1"/>
    <col min="14361" max="14361" width="16" style="176" customWidth="1"/>
    <col min="14362" max="14362" width="2.88671875" style="176" customWidth="1"/>
    <col min="14363" max="14363" width="18.88671875" style="176" customWidth="1"/>
    <col min="14364" max="14364" width="2.88671875" style="176" customWidth="1"/>
    <col min="14365" max="14365" width="18.109375" style="176" customWidth="1"/>
    <col min="14366" max="14367" width="8.88671875" style="176" customWidth="1"/>
    <col min="14368" max="14368" width="2.88671875" style="176" customWidth="1"/>
    <col min="14369" max="14369" width="18.88671875" style="176" customWidth="1"/>
    <col min="14370" max="14370" width="2.88671875" style="176" customWidth="1"/>
    <col min="14371" max="14371" width="19" style="176" customWidth="1"/>
    <col min="14372" max="14372" width="2.88671875" style="176" customWidth="1"/>
    <col min="14373" max="14373" width="18.109375" style="176" customWidth="1"/>
    <col min="14374" max="14374" width="2.88671875" style="176" customWidth="1"/>
    <col min="14375" max="14375" width="18.5546875" style="176" customWidth="1"/>
    <col min="14376" max="14376" width="2.88671875" style="176" customWidth="1"/>
    <col min="14377" max="14377" width="18.88671875" style="176" customWidth="1"/>
    <col min="14378" max="14378" width="2.88671875" style="176" customWidth="1"/>
    <col min="14379" max="14379" width="22.5546875" style="176" customWidth="1"/>
    <col min="14380" max="14380" width="2.88671875" style="176" customWidth="1"/>
    <col min="14381" max="14381" width="19.109375" style="176" customWidth="1"/>
    <col min="14382" max="14382" width="2.88671875" style="176" customWidth="1"/>
    <col min="14383" max="14383" width="22.88671875" style="176" customWidth="1"/>
    <col min="14384" max="14384" width="2.88671875" style="176" customWidth="1"/>
    <col min="14385" max="14385" width="24.109375" style="176" customWidth="1"/>
    <col min="14386" max="14386" width="2.88671875" style="176" customWidth="1"/>
    <col min="14387" max="14387" width="22.88671875" style="176" customWidth="1"/>
    <col min="14388" max="14388" width="2.88671875" style="176" customWidth="1"/>
    <col min="14389" max="14389" width="19.88671875" style="176" customWidth="1"/>
    <col min="14390" max="14390" width="2.88671875" style="176" customWidth="1"/>
    <col min="14391" max="14391" width="22.44140625" style="176" customWidth="1"/>
    <col min="14392" max="14392" width="2.88671875" style="176" customWidth="1"/>
    <col min="14393" max="14393" width="21.88671875" style="176" customWidth="1"/>
    <col min="14394" max="14394" width="2.88671875" style="176" customWidth="1"/>
    <col min="14395" max="14395" width="25.109375" style="176" customWidth="1"/>
    <col min="14396" max="14396" width="53.109375" style="176" customWidth="1"/>
    <col min="14397" max="14397" width="2.88671875" style="176" customWidth="1"/>
    <col min="14398" max="14398" width="25.109375" style="176" customWidth="1"/>
    <col min="14399" max="14399" width="2.88671875" style="176" customWidth="1"/>
    <col min="14400" max="14400" width="24" style="176" customWidth="1"/>
    <col min="14401" max="14401" width="2.88671875" style="176" customWidth="1"/>
    <col min="14402" max="14402" width="21.88671875" style="176" customWidth="1"/>
    <col min="14403" max="14403" width="2.88671875" style="176" customWidth="1"/>
    <col min="14404" max="14404" width="22.109375" style="176" customWidth="1"/>
    <col min="14405" max="14405" width="53.88671875" style="176" customWidth="1"/>
    <col min="14406" max="14406" width="2.88671875" style="176" customWidth="1"/>
    <col min="14407" max="14407" width="23.88671875" style="176" customWidth="1"/>
    <col min="14408" max="14408" width="2.88671875" style="176" customWidth="1"/>
    <col min="14409" max="14409" width="22.5546875" style="176" customWidth="1"/>
    <col min="14410" max="14410" width="2.88671875" style="176" customWidth="1"/>
    <col min="14411" max="14411" width="18.88671875" style="176" customWidth="1"/>
    <col min="14412" max="14412" width="2.88671875" style="176" customWidth="1"/>
    <col min="14413" max="14413" width="19.109375" style="176" customWidth="1"/>
    <col min="14414" max="14414" width="2.88671875" style="176" customWidth="1"/>
    <col min="14415" max="14415" width="19.88671875" style="176" customWidth="1"/>
    <col min="14416" max="14584" width="8.88671875" style="176"/>
    <col min="14585" max="14585" width="55.109375" style="176" customWidth="1"/>
    <col min="14586" max="14586" width="2.88671875" style="176" customWidth="1"/>
    <col min="14587" max="14587" width="19.44140625" style="176" customWidth="1"/>
    <col min="14588" max="14588" width="2.88671875" style="176" customWidth="1"/>
    <col min="14589" max="14589" width="20.88671875" style="176" customWidth="1"/>
    <col min="14590" max="14590" width="2.88671875" style="176" customWidth="1"/>
    <col min="14591" max="14591" width="21" style="176" customWidth="1"/>
    <col min="14592" max="14592" width="2.88671875" style="176" customWidth="1"/>
    <col min="14593" max="14593" width="18.88671875" style="176" customWidth="1"/>
    <col min="14594" max="14594" width="2.88671875" style="176" customWidth="1"/>
    <col min="14595" max="14595" width="16.88671875" style="176" customWidth="1"/>
    <col min="14596" max="14596" width="2.88671875" style="176" customWidth="1"/>
    <col min="14597" max="14597" width="16.44140625" style="176" customWidth="1"/>
    <col min="14598" max="14598" width="2.88671875" style="176" customWidth="1"/>
    <col min="14599" max="14599" width="19.88671875" style="176" customWidth="1"/>
    <col min="14600" max="14600" width="2.88671875" style="176" customWidth="1"/>
    <col min="14601" max="14601" width="19.44140625" style="176" customWidth="1"/>
    <col min="14602" max="14602" width="2.88671875" style="176" customWidth="1"/>
    <col min="14603" max="14603" width="17.109375" style="176" customWidth="1"/>
    <col min="14604" max="14604" width="2.88671875" style="176" customWidth="1"/>
    <col min="14605" max="14605" width="19.109375" style="176" customWidth="1"/>
    <col min="14606" max="14606" width="2.88671875" style="176" customWidth="1"/>
    <col min="14607" max="14607" width="18.109375" style="176" customWidth="1"/>
    <col min="14608" max="14608" width="2.88671875" style="176" customWidth="1"/>
    <col min="14609" max="14609" width="17.5546875" style="176" customWidth="1"/>
    <col min="14610" max="14610" width="2.88671875" style="176" customWidth="1"/>
    <col min="14611" max="14611" width="20.88671875" style="176" customWidth="1"/>
    <col min="14612" max="14612" width="2.88671875" style="176" customWidth="1"/>
    <col min="14613" max="14613" width="17.88671875" style="176" customWidth="1"/>
    <col min="14614" max="14614" width="2.88671875" style="176" customWidth="1"/>
    <col min="14615" max="14615" width="19.5546875" style="176" customWidth="1"/>
    <col min="14616" max="14616" width="2.88671875" style="176" customWidth="1"/>
    <col min="14617" max="14617" width="16" style="176" customWidth="1"/>
    <col min="14618" max="14618" width="2.88671875" style="176" customWidth="1"/>
    <col min="14619" max="14619" width="18.88671875" style="176" customWidth="1"/>
    <col min="14620" max="14620" width="2.88671875" style="176" customWidth="1"/>
    <col min="14621" max="14621" width="18.109375" style="176" customWidth="1"/>
    <col min="14622" max="14623" width="8.88671875" style="176" customWidth="1"/>
    <col min="14624" max="14624" width="2.88671875" style="176" customWidth="1"/>
    <col min="14625" max="14625" width="18.88671875" style="176" customWidth="1"/>
    <col min="14626" max="14626" width="2.88671875" style="176" customWidth="1"/>
    <col min="14627" max="14627" width="19" style="176" customWidth="1"/>
    <col min="14628" max="14628" width="2.88671875" style="176" customWidth="1"/>
    <col min="14629" max="14629" width="18.109375" style="176" customWidth="1"/>
    <col min="14630" max="14630" width="2.88671875" style="176" customWidth="1"/>
    <col min="14631" max="14631" width="18.5546875" style="176" customWidth="1"/>
    <col min="14632" max="14632" width="2.88671875" style="176" customWidth="1"/>
    <col min="14633" max="14633" width="18.88671875" style="176" customWidth="1"/>
    <col min="14634" max="14634" width="2.88671875" style="176" customWidth="1"/>
    <col min="14635" max="14635" width="22.5546875" style="176" customWidth="1"/>
    <col min="14636" max="14636" width="2.88671875" style="176" customWidth="1"/>
    <col min="14637" max="14637" width="19.109375" style="176" customWidth="1"/>
    <col min="14638" max="14638" width="2.88671875" style="176" customWidth="1"/>
    <col min="14639" max="14639" width="22.88671875" style="176" customWidth="1"/>
    <col min="14640" max="14640" width="2.88671875" style="176" customWidth="1"/>
    <col min="14641" max="14641" width="24.109375" style="176" customWidth="1"/>
    <col min="14642" max="14642" width="2.88671875" style="176" customWidth="1"/>
    <col min="14643" max="14643" width="22.88671875" style="176" customWidth="1"/>
    <col min="14644" max="14644" width="2.88671875" style="176" customWidth="1"/>
    <col min="14645" max="14645" width="19.88671875" style="176" customWidth="1"/>
    <col min="14646" max="14646" width="2.88671875" style="176" customWidth="1"/>
    <col min="14647" max="14647" width="22.44140625" style="176" customWidth="1"/>
    <col min="14648" max="14648" width="2.88671875" style="176" customWidth="1"/>
    <col min="14649" max="14649" width="21.88671875" style="176" customWidth="1"/>
    <col min="14650" max="14650" width="2.88671875" style="176" customWidth="1"/>
    <col min="14651" max="14651" width="25.109375" style="176" customWidth="1"/>
    <col min="14652" max="14652" width="53.109375" style="176" customWidth="1"/>
    <col min="14653" max="14653" width="2.88671875" style="176" customWidth="1"/>
    <col min="14654" max="14654" width="25.109375" style="176" customWidth="1"/>
    <col min="14655" max="14655" width="2.88671875" style="176" customWidth="1"/>
    <col min="14656" max="14656" width="24" style="176" customWidth="1"/>
    <col min="14657" max="14657" width="2.88671875" style="176" customWidth="1"/>
    <col min="14658" max="14658" width="21.88671875" style="176" customWidth="1"/>
    <col min="14659" max="14659" width="2.88671875" style="176" customWidth="1"/>
    <col min="14660" max="14660" width="22.109375" style="176" customWidth="1"/>
    <col min="14661" max="14661" width="53.88671875" style="176" customWidth="1"/>
    <col min="14662" max="14662" width="2.88671875" style="176" customWidth="1"/>
    <col min="14663" max="14663" width="23.88671875" style="176" customWidth="1"/>
    <col min="14664" max="14664" width="2.88671875" style="176" customWidth="1"/>
    <col min="14665" max="14665" width="22.5546875" style="176" customWidth="1"/>
    <col min="14666" max="14666" width="2.88671875" style="176" customWidth="1"/>
    <col min="14667" max="14667" width="18.88671875" style="176" customWidth="1"/>
    <col min="14668" max="14668" width="2.88671875" style="176" customWidth="1"/>
    <col min="14669" max="14669" width="19.109375" style="176" customWidth="1"/>
    <col min="14670" max="14670" width="2.88671875" style="176" customWidth="1"/>
    <col min="14671" max="14671" width="19.88671875" style="176" customWidth="1"/>
    <col min="14672" max="14840" width="8.88671875" style="176"/>
    <col min="14841" max="14841" width="55.109375" style="176" customWidth="1"/>
    <col min="14842" max="14842" width="2.88671875" style="176" customWidth="1"/>
    <col min="14843" max="14843" width="19.44140625" style="176" customWidth="1"/>
    <col min="14844" max="14844" width="2.88671875" style="176" customWidth="1"/>
    <col min="14845" max="14845" width="20.88671875" style="176" customWidth="1"/>
    <col min="14846" max="14846" width="2.88671875" style="176" customWidth="1"/>
    <col min="14847" max="14847" width="21" style="176" customWidth="1"/>
    <col min="14848" max="14848" width="2.88671875" style="176" customWidth="1"/>
    <col min="14849" max="14849" width="18.88671875" style="176" customWidth="1"/>
    <col min="14850" max="14850" width="2.88671875" style="176" customWidth="1"/>
    <col min="14851" max="14851" width="16.88671875" style="176" customWidth="1"/>
    <col min="14852" max="14852" width="2.88671875" style="176" customWidth="1"/>
    <col min="14853" max="14853" width="16.44140625" style="176" customWidth="1"/>
    <col min="14854" max="14854" width="2.88671875" style="176" customWidth="1"/>
    <col min="14855" max="14855" width="19.88671875" style="176" customWidth="1"/>
    <col min="14856" max="14856" width="2.88671875" style="176" customWidth="1"/>
    <col min="14857" max="14857" width="19.44140625" style="176" customWidth="1"/>
    <col min="14858" max="14858" width="2.88671875" style="176" customWidth="1"/>
    <col min="14859" max="14859" width="17.109375" style="176" customWidth="1"/>
    <col min="14860" max="14860" width="2.88671875" style="176" customWidth="1"/>
    <col min="14861" max="14861" width="19.109375" style="176" customWidth="1"/>
    <col min="14862" max="14862" width="2.88671875" style="176" customWidth="1"/>
    <col min="14863" max="14863" width="18.109375" style="176" customWidth="1"/>
    <col min="14864" max="14864" width="2.88671875" style="176" customWidth="1"/>
    <col min="14865" max="14865" width="17.5546875" style="176" customWidth="1"/>
    <col min="14866" max="14866" width="2.88671875" style="176" customWidth="1"/>
    <col min="14867" max="14867" width="20.88671875" style="176" customWidth="1"/>
    <col min="14868" max="14868" width="2.88671875" style="176" customWidth="1"/>
    <col min="14869" max="14869" width="17.88671875" style="176" customWidth="1"/>
    <col min="14870" max="14870" width="2.88671875" style="176" customWidth="1"/>
    <col min="14871" max="14871" width="19.5546875" style="176" customWidth="1"/>
    <col min="14872" max="14872" width="2.88671875" style="176" customWidth="1"/>
    <col min="14873" max="14873" width="16" style="176" customWidth="1"/>
    <col min="14874" max="14874" width="2.88671875" style="176" customWidth="1"/>
    <col min="14875" max="14875" width="18.88671875" style="176" customWidth="1"/>
    <col min="14876" max="14876" width="2.88671875" style="176" customWidth="1"/>
    <col min="14877" max="14877" width="18.109375" style="176" customWidth="1"/>
    <col min="14878" max="14879" width="8.88671875" style="176" customWidth="1"/>
    <col min="14880" max="14880" width="2.88671875" style="176" customWidth="1"/>
    <col min="14881" max="14881" width="18.88671875" style="176" customWidth="1"/>
    <col min="14882" max="14882" width="2.88671875" style="176" customWidth="1"/>
    <col min="14883" max="14883" width="19" style="176" customWidth="1"/>
    <col min="14884" max="14884" width="2.88671875" style="176" customWidth="1"/>
    <col min="14885" max="14885" width="18.109375" style="176" customWidth="1"/>
    <col min="14886" max="14886" width="2.88671875" style="176" customWidth="1"/>
    <col min="14887" max="14887" width="18.5546875" style="176" customWidth="1"/>
    <col min="14888" max="14888" width="2.88671875" style="176" customWidth="1"/>
    <col min="14889" max="14889" width="18.88671875" style="176" customWidth="1"/>
    <col min="14890" max="14890" width="2.88671875" style="176" customWidth="1"/>
    <col min="14891" max="14891" width="22.5546875" style="176" customWidth="1"/>
    <col min="14892" max="14892" width="2.88671875" style="176" customWidth="1"/>
    <col min="14893" max="14893" width="19.109375" style="176" customWidth="1"/>
    <col min="14894" max="14894" width="2.88671875" style="176" customWidth="1"/>
    <col min="14895" max="14895" width="22.88671875" style="176" customWidth="1"/>
    <col min="14896" max="14896" width="2.88671875" style="176" customWidth="1"/>
    <col min="14897" max="14897" width="24.109375" style="176" customWidth="1"/>
    <col min="14898" max="14898" width="2.88671875" style="176" customWidth="1"/>
    <col min="14899" max="14899" width="22.88671875" style="176" customWidth="1"/>
    <col min="14900" max="14900" width="2.88671875" style="176" customWidth="1"/>
    <col min="14901" max="14901" width="19.88671875" style="176" customWidth="1"/>
    <col min="14902" max="14902" width="2.88671875" style="176" customWidth="1"/>
    <col min="14903" max="14903" width="22.44140625" style="176" customWidth="1"/>
    <col min="14904" max="14904" width="2.88671875" style="176" customWidth="1"/>
    <col min="14905" max="14905" width="21.88671875" style="176" customWidth="1"/>
    <col min="14906" max="14906" width="2.88671875" style="176" customWidth="1"/>
    <col min="14907" max="14907" width="25.109375" style="176" customWidth="1"/>
    <col min="14908" max="14908" width="53.109375" style="176" customWidth="1"/>
    <col min="14909" max="14909" width="2.88671875" style="176" customWidth="1"/>
    <col min="14910" max="14910" width="25.109375" style="176" customWidth="1"/>
    <col min="14911" max="14911" width="2.88671875" style="176" customWidth="1"/>
    <col min="14912" max="14912" width="24" style="176" customWidth="1"/>
    <col min="14913" max="14913" width="2.88671875" style="176" customWidth="1"/>
    <col min="14914" max="14914" width="21.88671875" style="176" customWidth="1"/>
    <col min="14915" max="14915" width="2.88671875" style="176" customWidth="1"/>
    <col min="14916" max="14916" width="22.109375" style="176" customWidth="1"/>
    <col min="14917" max="14917" width="53.88671875" style="176" customWidth="1"/>
    <col min="14918" max="14918" width="2.88671875" style="176" customWidth="1"/>
    <col min="14919" max="14919" width="23.88671875" style="176" customWidth="1"/>
    <col min="14920" max="14920" width="2.88671875" style="176" customWidth="1"/>
    <col min="14921" max="14921" width="22.5546875" style="176" customWidth="1"/>
    <col min="14922" max="14922" width="2.88671875" style="176" customWidth="1"/>
    <col min="14923" max="14923" width="18.88671875" style="176" customWidth="1"/>
    <col min="14924" max="14924" width="2.88671875" style="176" customWidth="1"/>
    <col min="14925" max="14925" width="19.109375" style="176" customWidth="1"/>
    <col min="14926" max="14926" width="2.88671875" style="176" customWidth="1"/>
    <col min="14927" max="14927" width="19.88671875" style="176" customWidth="1"/>
    <col min="14928" max="15096" width="8.88671875" style="176"/>
    <col min="15097" max="15097" width="55.109375" style="176" customWidth="1"/>
    <col min="15098" max="15098" width="2.88671875" style="176" customWidth="1"/>
    <col min="15099" max="15099" width="19.44140625" style="176" customWidth="1"/>
    <col min="15100" max="15100" width="2.88671875" style="176" customWidth="1"/>
    <col min="15101" max="15101" width="20.88671875" style="176" customWidth="1"/>
    <col min="15102" max="15102" width="2.88671875" style="176" customWidth="1"/>
    <col min="15103" max="15103" width="21" style="176" customWidth="1"/>
    <col min="15104" max="15104" width="2.88671875" style="176" customWidth="1"/>
    <col min="15105" max="15105" width="18.88671875" style="176" customWidth="1"/>
    <col min="15106" max="15106" width="2.88671875" style="176" customWidth="1"/>
    <col min="15107" max="15107" width="16.88671875" style="176" customWidth="1"/>
    <col min="15108" max="15108" width="2.88671875" style="176" customWidth="1"/>
    <col min="15109" max="15109" width="16.44140625" style="176" customWidth="1"/>
    <col min="15110" max="15110" width="2.88671875" style="176" customWidth="1"/>
    <col min="15111" max="15111" width="19.88671875" style="176" customWidth="1"/>
    <col min="15112" max="15112" width="2.88671875" style="176" customWidth="1"/>
    <col min="15113" max="15113" width="19.44140625" style="176" customWidth="1"/>
    <col min="15114" max="15114" width="2.88671875" style="176" customWidth="1"/>
    <col min="15115" max="15115" width="17.109375" style="176" customWidth="1"/>
    <col min="15116" max="15116" width="2.88671875" style="176" customWidth="1"/>
    <col min="15117" max="15117" width="19.109375" style="176" customWidth="1"/>
    <col min="15118" max="15118" width="2.88671875" style="176" customWidth="1"/>
    <col min="15119" max="15119" width="18.109375" style="176" customWidth="1"/>
    <col min="15120" max="15120" width="2.88671875" style="176" customWidth="1"/>
    <col min="15121" max="15121" width="17.5546875" style="176" customWidth="1"/>
    <col min="15122" max="15122" width="2.88671875" style="176" customWidth="1"/>
    <col min="15123" max="15123" width="20.88671875" style="176" customWidth="1"/>
    <col min="15124" max="15124" width="2.88671875" style="176" customWidth="1"/>
    <col min="15125" max="15125" width="17.88671875" style="176" customWidth="1"/>
    <col min="15126" max="15126" width="2.88671875" style="176" customWidth="1"/>
    <col min="15127" max="15127" width="19.5546875" style="176" customWidth="1"/>
    <col min="15128" max="15128" width="2.88671875" style="176" customWidth="1"/>
    <col min="15129" max="15129" width="16" style="176" customWidth="1"/>
    <col min="15130" max="15130" width="2.88671875" style="176" customWidth="1"/>
    <col min="15131" max="15131" width="18.88671875" style="176" customWidth="1"/>
    <col min="15132" max="15132" width="2.88671875" style="176" customWidth="1"/>
    <col min="15133" max="15133" width="18.109375" style="176" customWidth="1"/>
    <col min="15134" max="15135" width="8.88671875" style="176" customWidth="1"/>
    <col min="15136" max="15136" width="2.88671875" style="176" customWidth="1"/>
    <col min="15137" max="15137" width="18.88671875" style="176" customWidth="1"/>
    <col min="15138" max="15138" width="2.88671875" style="176" customWidth="1"/>
    <col min="15139" max="15139" width="19" style="176" customWidth="1"/>
    <col min="15140" max="15140" width="2.88671875" style="176" customWidth="1"/>
    <col min="15141" max="15141" width="18.109375" style="176" customWidth="1"/>
    <col min="15142" max="15142" width="2.88671875" style="176" customWidth="1"/>
    <col min="15143" max="15143" width="18.5546875" style="176" customWidth="1"/>
    <col min="15144" max="15144" width="2.88671875" style="176" customWidth="1"/>
    <col min="15145" max="15145" width="18.88671875" style="176" customWidth="1"/>
    <col min="15146" max="15146" width="2.88671875" style="176" customWidth="1"/>
    <col min="15147" max="15147" width="22.5546875" style="176" customWidth="1"/>
    <col min="15148" max="15148" width="2.88671875" style="176" customWidth="1"/>
    <col min="15149" max="15149" width="19.109375" style="176" customWidth="1"/>
    <col min="15150" max="15150" width="2.88671875" style="176" customWidth="1"/>
    <col min="15151" max="15151" width="22.88671875" style="176" customWidth="1"/>
    <col min="15152" max="15152" width="2.88671875" style="176" customWidth="1"/>
    <col min="15153" max="15153" width="24.109375" style="176" customWidth="1"/>
    <col min="15154" max="15154" width="2.88671875" style="176" customWidth="1"/>
    <col min="15155" max="15155" width="22.88671875" style="176" customWidth="1"/>
    <col min="15156" max="15156" width="2.88671875" style="176" customWidth="1"/>
    <col min="15157" max="15157" width="19.88671875" style="176" customWidth="1"/>
    <col min="15158" max="15158" width="2.88671875" style="176" customWidth="1"/>
    <col min="15159" max="15159" width="22.44140625" style="176" customWidth="1"/>
    <col min="15160" max="15160" width="2.88671875" style="176" customWidth="1"/>
    <col min="15161" max="15161" width="21.88671875" style="176" customWidth="1"/>
    <col min="15162" max="15162" width="2.88671875" style="176" customWidth="1"/>
    <col min="15163" max="15163" width="25.109375" style="176" customWidth="1"/>
    <col min="15164" max="15164" width="53.109375" style="176" customWidth="1"/>
    <col min="15165" max="15165" width="2.88671875" style="176" customWidth="1"/>
    <col min="15166" max="15166" width="25.109375" style="176" customWidth="1"/>
    <col min="15167" max="15167" width="2.88671875" style="176" customWidth="1"/>
    <col min="15168" max="15168" width="24" style="176" customWidth="1"/>
    <col min="15169" max="15169" width="2.88671875" style="176" customWidth="1"/>
    <col min="15170" max="15170" width="21.88671875" style="176" customWidth="1"/>
    <col min="15171" max="15171" width="2.88671875" style="176" customWidth="1"/>
    <col min="15172" max="15172" width="22.109375" style="176" customWidth="1"/>
    <col min="15173" max="15173" width="53.88671875" style="176" customWidth="1"/>
    <col min="15174" max="15174" width="2.88671875" style="176" customWidth="1"/>
    <col min="15175" max="15175" width="23.88671875" style="176" customWidth="1"/>
    <col min="15176" max="15176" width="2.88671875" style="176" customWidth="1"/>
    <col min="15177" max="15177" width="22.5546875" style="176" customWidth="1"/>
    <col min="15178" max="15178" width="2.88671875" style="176" customWidth="1"/>
    <col min="15179" max="15179" width="18.88671875" style="176" customWidth="1"/>
    <col min="15180" max="15180" width="2.88671875" style="176" customWidth="1"/>
    <col min="15181" max="15181" width="19.109375" style="176" customWidth="1"/>
    <col min="15182" max="15182" width="2.88671875" style="176" customWidth="1"/>
    <col min="15183" max="15183" width="19.88671875" style="176" customWidth="1"/>
    <col min="15184" max="15352" width="8.88671875" style="176"/>
    <col min="15353" max="15353" width="55.109375" style="176" customWidth="1"/>
    <col min="15354" max="15354" width="2.88671875" style="176" customWidth="1"/>
    <col min="15355" max="15355" width="19.44140625" style="176" customWidth="1"/>
    <col min="15356" max="15356" width="2.88671875" style="176" customWidth="1"/>
    <col min="15357" max="15357" width="20.88671875" style="176" customWidth="1"/>
    <col min="15358" max="15358" width="2.88671875" style="176" customWidth="1"/>
    <col min="15359" max="15359" width="21" style="176" customWidth="1"/>
    <col min="15360" max="15360" width="2.88671875" style="176" customWidth="1"/>
    <col min="15361" max="15361" width="18.88671875" style="176" customWidth="1"/>
    <col min="15362" max="15362" width="2.88671875" style="176" customWidth="1"/>
    <col min="15363" max="15363" width="16.88671875" style="176" customWidth="1"/>
    <col min="15364" max="15364" width="2.88671875" style="176" customWidth="1"/>
    <col min="15365" max="15365" width="16.44140625" style="176" customWidth="1"/>
    <col min="15366" max="15366" width="2.88671875" style="176" customWidth="1"/>
    <col min="15367" max="15367" width="19.88671875" style="176" customWidth="1"/>
    <col min="15368" max="15368" width="2.88671875" style="176" customWidth="1"/>
    <col min="15369" max="15369" width="19.44140625" style="176" customWidth="1"/>
    <col min="15370" max="15370" width="2.88671875" style="176" customWidth="1"/>
    <col min="15371" max="15371" width="17.109375" style="176" customWidth="1"/>
    <col min="15372" max="15372" width="2.88671875" style="176" customWidth="1"/>
    <col min="15373" max="15373" width="19.109375" style="176" customWidth="1"/>
    <col min="15374" max="15374" width="2.88671875" style="176" customWidth="1"/>
    <col min="15375" max="15375" width="18.109375" style="176" customWidth="1"/>
    <col min="15376" max="15376" width="2.88671875" style="176" customWidth="1"/>
    <col min="15377" max="15377" width="17.5546875" style="176" customWidth="1"/>
    <col min="15378" max="15378" width="2.88671875" style="176" customWidth="1"/>
    <col min="15379" max="15379" width="20.88671875" style="176" customWidth="1"/>
    <col min="15380" max="15380" width="2.88671875" style="176" customWidth="1"/>
    <col min="15381" max="15381" width="17.88671875" style="176" customWidth="1"/>
    <col min="15382" max="15382" width="2.88671875" style="176" customWidth="1"/>
    <col min="15383" max="15383" width="19.5546875" style="176" customWidth="1"/>
    <col min="15384" max="15384" width="2.88671875" style="176" customWidth="1"/>
    <col min="15385" max="15385" width="16" style="176" customWidth="1"/>
    <col min="15386" max="15386" width="2.88671875" style="176" customWidth="1"/>
    <col min="15387" max="15387" width="18.88671875" style="176" customWidth="1"/>
    <col min="15388" max="15388" width="2.88671875" style="176" customWidth="1"/>
    <col min="15389" max="15389" width="18.109375" style="176" customWidth="1"/>
    <col min="15390" max="15391" width="8.88671875" style="176" customWidth="1"/>
    <col min="15392" max="15392" width="2.88671875" style="176" customWidth="1"/>
    <col min="15393" max="15393" width="18.88671875" style="176" customWidth="1"/>
    <col min="15394" max="15394" width="2.88671875" style="176" customWidth="1"/>
    <col min="15395" max="15395" width="19" style="176" customWidth="1"/>
    <col min="15396" max="15396" width="2.88671875" style="176" customWidth="1"/>
    <col min="15397" max="15397" width="18.109375" style="176" customWidth="1"/>
    <col min="15398" max="15398" width="2.88671875" style="176" customWidth="1"/>
    <col min="15399" max="15399" width="18.5546875" style="176" customWidth="1"/>
    <col min="15400" max="15400" width="2.88671875" style="176" customWidth="1"/>
    <col min="15401" max="15401" width="18.88671875" style="176" customWidth="1"/>
    <col min="15402" max="15402" width="2.88671875" style="176" customWidth="1"/>
    <col min="15403" max="15403" width="22.5546875" style="176" customWidth="1"/>
    <col min="15404" max="15404" width="2.88671875" style="176" customWidth="1"/>
    <col min="15405" max="15405" width="19.109375" style="176" customWidth="1"/>
    <col min="15406" max="15406" width="2.88671875" style="176" customWidth="1"/>
    <col min="15407" max="15407" width="22.88671875" style="176" customWidth="1"/>
    <col min="15408" max="15408" width="2.88671875" style="176" customWidth="1"/>
    <col min="15409" max="15409" width="24.109375" style="176" customWidth="1"/>
    <col min="15410" max="15410" width="2.88671875" style="176" customWidth="1"/>
    <col min="15411" max="15411" width="22.88671875" style="176" customWidth="1"/>
    <col min="15412" max="15412" width="2.88671875" style="176" customWidth="1"/>
    <col min="15413" max="15413" width="19.88671875" style="176" customWidth="1"/>
    <col min="15414" max="15414" width="2.88671875" style="176" customWidth="1"/>
    <col min="15415" max="15415" width="22.44140625" style="176" customWidth="1"/>
    <col min="15416" max="15416" width="2.88671875" style="176" customWidth="1"/>
    <col min="15417" max="15417" width="21.88671875" style="176" customWidth="1"/>
    <col min="15418" max="15418" width="2.88671875" style="176" customWidth="1"/>
    <col min="15419" max="15419" width="25.109375" style="176" customWidth="1"/>
    <col min="15420" max="15420" width="53.109375" style="176" customWidth="1"/>
    <col min="15421" max="15421" width="2.88671875" style="176" customWidth="1"/>
    <col min="15422" max="15422" width="25.109375" style="176" customWidth="1"/>
    <col min="15423" max="15423" width="2.88671875" style="176" customWidth="1"/>
    <col min="15424" max="15424" width="24" style="176" customWidth="1"/>
    <col min="15425" max="15425" width="2.88671875" style="176" customWidth="1"/>
    <col min="15426" max="15426" width="21.88671875" style="176" customWidth="1"/>
    <col min="15427" max="15427" width="2.88671875" style="176" customWidth="1"/>
    <col min="15428" max="15428" width="22.109375" style="176" customWidth="1"/>
    <col min="15429" max="15429" width="53.88671875" style="176" customWidth="1"/>
    <col min="15430" max="15430" width="2.88671875" style="176" customWidth="1"/>
    <col min="15431" max="15431" width="23.88671875" style="176" customWidth="1"/>
    <col min="15432" max="15432" width="2.88671875" style="176" customWidth="1"/>
    <col min="15433" max="15433" width="22.5546875" style="176" customWidth="1"/>
    <col min="15434" max="15434" width="2.88671875" style="176" customWidth="1"/>
    <col min="15435" max="15435" width="18.88671875" style="176" customWidth="1"/>
    <col min="15436" max="15436" width="2.88671875" style="176" customWidth="1"/>
    <col min="15437" max="15437" width="19.109375" style="176" customWidth="1"/>
    <col min="15438" max="15438" width="2.88671875" style="176" customWidth="1"/>
    <col min="15439" max="15439" width="19.88671875" style="176" customWidth="1"/>
    <col min="15440" max="15608" width="8.88671875" style="176"/>
    <col min="15609" max="15609" width="55.109375" style="176" customWidth="1"/>
    <col min="15610" max="15610" width="2.88671875" style="176" customWidth="1"/>
    <col min="15611" max="15611" width="19.44140625" style="176" customWidth="1"/>
    <col min="15612" max="15612" width="2.88671875" style="176" customWidth="1"/>
    <col min="15613" max="15613" width="20.88671875" style="176" customWidth="1"/>
    <col min="15614" max="15614" width="2.88671875" style="176" customWidth="1"/>
    <col min="15615" max="15615" width="21" style="176" customWidth="1"/>
    <col min="15616" max="15616" width="2.88671875" style="176" customWidth="1"/>
    <col min="15617" max="15617" width="18.88671875" style="176" customWidth="1"/>
    <col min="15618" max="15618" width="2.88671875" style="176" customWidth="1"/>
    <col min="15619" max="15619" width="16.88671875" style="176" customWidth="1"/>
    <col min="15620" max="15620" width="2.88671875" style="176" customWidth="1"/>
    <col min="15621" max="15621" width="16.44140625" style="176" customWidth="1"/>
    <col min="15622" max="15622" width="2.88671875" style="176" customWidth="1"/>
    <col min="15623" max="15623" width="19.88671875" style="176" customWidth="1"/>
    <col min="15624" max="15624" width="2.88671875" style="176" customWidth="1"/>
    <col min="15625" max="15625" width="19.44140625" style="176" customWidth="1"/>
    <col min="15626" max="15626" width="2.88671875" style="176" customWidth="1"/>
    <col min="15627" max="15627" width="17.109375" style="176" customWidth="1"/>
    <col min="15628" max="15628" width="2.88671875" style="176" customWidth="1"/>
    <col min="15629" max="15629" width="19.109375" style="176" customWidth="1"/>
    <col min="15630" max="15630" width="2.88671875" style="176" customWidth="1"/>
    <col min="15631" max="15631" width="18.109375" style="176" customWidth="1"/>
    <col min="15632" max="15632" width="2.88671875" style="176" customWidth="1"/>
    <col min="15633" max="15633" width="17.5546875" style="176" customWidth="1"/>
    <col min="15634" max="15634" width="2.88671875" style="176" customWidth="1"/>
    <col min="15635" max="15635" width="20.88671875" style="176" customWidth="1"/>
    <col min="15636" max="15636" width="2.88671875" style="176" customWidth="1"/>
    <col min="15637" max="15637" width="17.88671875" style="176" customWidth="1"/>
    <col min="15638" max="15638" width="2.88671875" style="176" customWidth="1"/>
    <col min="15639" max="15639" width="19.5546875" style="176" customWidth="1"/>
    <col min="15640" max="15640" width="2.88671875" style="176" customWidth="1"/>
    <col min="15641" max="15641" width="16" style="176" customWidth="1"/>
    <col min="15642" max="15642" width="2.88671875" style="176" customWidth="1"/>
    <col min="15643" max="15643" width="18.88671875" style="176" customWidth="1"/>
    <col min="15644" max="15644" width="2.88671875" style="176" customWidth="1"/>
    <col min="15645" max="15645" width="18.109375" style="176" customWidth="1"/>
    <col min="15646" max="15647" width="8.88671875" style="176" customWidth="1"/>
    <col min="15648" max="15648" width="2.88671875" style="176" customWidth="1"/>
    <col min="15649" max="15649" width="18.88671875" style="176" customWidth="1"/>
    <col min="15650" max="15650" width="2.88671875" style="176" customWidth="1"/>
    <col min="15651" max="15651" width="19" style="176" customWidth="1"/>
    <col min="15652" max="15652" width="2.88671875" style="176" customWidth="1"/>
    <col min="15653" max="15653" width="18.109375" style="176" customWidth="1"/>
    <col min="15654" max="15654" width="2.88671875" style="176" customWidth="1"/>
    <col min="15655" max="15655" width="18.5546875" style="176" customWidth="1"/>
    <col min="15656" max="15656" width="2.88671875" style="176" customWidth="1"/>
    <col min="15657" max="15657" width="18.88671875" style="176" customWidth="1"/>
    <col min="15658" max="15658" width="2.88671875" style="176" customWidth="1"/>
    <col min="15659" max="15659" width="22.5546875" style="176" customWidth="1"/>
    <col min="15660" max="15660" width="2.88671875" style="176" customWidth="1"/>
    <col min="15661" max="15661" width="19.109375" style="176" customWidth="1"/>
    <col min="15662" max="15662" width="2.88671875" style="176" customWidth="1"/>
    <col min="15663" max="15663" width="22.88671875" style="176" customWidth="1"/>
    <col min="15664" max="15664" width="2.88671875" style="176" customWidth="1"/>
    <col min="15665" max="15665" width="24.109375" style="176" customWidth="1"/>
    <col min="15666" max="15666" width="2.88671875" style="176" customWidth="1"/>
    <col min="15667" max="15667" width="22.88671875" style="176" customWidth="1"/>
    <col min="15668" max="15668" width="2.88671875" style="176" customWidth="1"/>
    <col min="15669" max="15669" width="19.88671875" style="176" customWidth="1"/>
    <col min="15670" max="15670" width="2.88671875" style="176" customWidth="1"/>
    <col min="15671" max="15671" width="22.44140625" style="176" customWidth="1"/>
    <col min="15672" max="15672" width="2.88671875" style="176" customWidth="1"/>
    <col min="15673" max="15673" width="21.88671875" style="176" customWidth="1"/>
    <col min="15674" max="15674" width="2.88671875" style="176" customWidth="1"/>
    <col min="15675" max="15675" width="25.109375" style="176" customWidth="1"/>
    <col min="15676" max="15676" width="53.109375" style="176" customWidth="1"/>
    <col min="15677" max="15677" width="2.88671875" style="176" customWidth="1"/>
    <col min="15678" max="15678" width="25.109375" style="176" customWidth="1"/>
    <col min="15679" max="15679" width="2.88671875" style="176" customWidth="1"/>
    <col min="15680" max="15680" width="24" style="176" customWidth="1"/>
    <col min="15681" max="15681" width="2.88671875" style="176" customWidth="1"/>
    <col min="15682" max="15682" width="21.88671875" style="176" customWidth="1"/>
    <col min="15683" max="15683" width="2.88671875" style="176" customWidth="1"/>
    <col min="15684" max="15684" width="22.109375" style="176" customWidth="1"/>
    <col min="15685" max="15685" width="53.88671875" style="176" customWidth="1"/>
    <col min="15686" max="15686" width="2.88671875" style="176" customWidth="1"/>
    <col min="15687" max="15687" width="23.88671875" style="176" customWidth="1"/>
    <col min="15688" max="15688" width="2.88671875" style="176" customWidth="1"/>
    <col min="15689" max="15689" width="22.5546875" style="176" customWidth="1"/>
    <col min="15690" max="15690" width="2.88671875" style="176" customWidth="1"/>
    <col min="15691" max="15691" width="18.88671875" style="176" customWidth="1"/>
    <col min="15692" max="15692" width="2.88671875" style="176" customWidth="1"/>
    <col min="15693" max="15693" width="19.109375" style="176" customWidth="1"/>
    <col min="15694" max="15694" width="2.88671875" style="176" customWidth="1"/>
    <col min="15695" max="15695" width="19.88671875" style="176" customWidth="1"/>
    <col min="15696" max="15864" width="8.88671875" style="176"/>
    <col min="15865" max="15865" width="55.109375" style="176" customWidth="1"/>
    <col min="15866" max="15866" width="2.88671875" style="176" customWidth="1"/>
    <col min="15867" max="15867" width="19.44140625" style="176" customWidth="1"/>
    <col min="15868" max="15868" width="2.88671875" style="176" customWidth="1"/>
    <col min="15869" max="15869" width="20.88671875" style="176" customWidth="1"/>
    <col min="15870" max="15870" width="2.88671875" style="176" customWidth="1"/>
    <col min="15871" max="15871" width="21" style="176" customWidth="1"/>
    <col min="15872" max="15872" width="2.88671875" style="176" customWidth="1"/>
    <col min="15873" max="15873" width="18.88671875" style="176" customWidth="1"/>
    <col min="15874" max="15874" width="2.88671875" style="176" customWidth="1"/>
    <col min="15875" max="15875" width="16.88671875" style="176" customWidth="1"/>
    <col min="15876" max="15876" width="2.88671875" style="176" customWidth="1"/>
    <col min="15877" max="15877" width="16.44140625" style="176" customWidth="1"/>
    <col min="15878" max="15878" width="2.88671875" style="176" customWidth="1"/>
    <col min="15879" max="15879" width="19.88671875" style="176" customWidth="1"/>
    <col min="15880" max="15880" width="2.88671875" style="176" customWidth="1"/>
    <col min="15881" max="15881" width="19.44140625" style="176" customWidth="1"/>
    <col min="15882" max="15882" width="2.88671875" style="176" customWidth="1"/>
    <col min="15883" max="15883" width="17.109375" style="176" customWidth="1"/>
    <col min="15884" max="15884" width="2.88671875" style="176" customWidth="1"/>
    <col min="15885" max="15885" width="19.109375" style="176" customWidth="1"/>
    <col min="15886" max="15886" width="2.88671875" style="176" customWidth="1"/>
    <col min="15887" max="15887" width="18.109375" style="176" customWidth="1"/>
    <col min="15888" max="15888" width="2.88671875" style="176" customWidth="1"/>
    <col min="15889" max="15889" width="17.5546875" style="176" customWidth="1"/>
    <col min="15890" max="15890" width="2.88671875" style="176" customWidth="1"/>
    <col min="15891" max="15891" width="20.88671875" style="176" customWidth="1"/>
    <col min="15892" max="15892" width="2.88671875" style="176" customWidth="1"/>
    <col min="15893" max="15893" width="17.88671875" style="176" customWidth="1"/>
    <col min="15894" max="15894" width="2.88671875" style="176" customWidth="1"/>
    <col min="15895" max="15895" width="19.5546875" style="176" customWidth="1"/>
    <col min="15896" max="15896" width="2.88671875" style="176" customWidth="1"/>
    <col min="15897" max="15897" width="16" style="176" customWidth="1"/>
    <col min="15898" max="15898" width="2.88671875" style="176" customWidth="1"/>
    <col min="15899" max="15899" width="18.88671875" style="176" customWidth="1"/>
    <col min="15900" max="15900" width="2.88671875" style="176" customWidth="1"/>
    <col min="15901" max="15901" width="18.109375" style="176" customWidth="1"/>
    <col min="15902" max="15903" width="8.88671875" style="176" customWidth="1"/>
    <col min="15904" max="15904" width="2.88671875" style="176" customWidth="1"/>
    <col min="15905" max="15905" width="18.88671875" style="176" customWidth="1"/>
    <col min="15906" max="15906" width="2.88671875" style="176" customWidth="1"/>
    <col min="15907" max="15907" width="19" style="176" customWidth="1"/>
    <col min="15908" max="15908" width="2.88671875" style="176" customWidth="1"/>
    <col min="15909" max="15909" width="18.109375" style="176" customWidth="1"/>
    <col min="15910" max="15910" width="2.88671875" style="176" customWidth="1"/>
    <col min="15911" max="15911" width="18.5546875" style="176" customWidth="1"/>
    <col min="15912" max="15912" width="2.88671875" style="176" customWidth="1"/>
    <col min="15913" max="15913" width="18.88671875" style="176" customWidth="1"/>
    <col min="15914" max="15914" width="2.88671875" style="176" customWidth="1"/>
    <col min="15915" max="15915" width="22.5546875" style="176" customWidth="1"/>
    <col min="15916" max="15916" width="2.88671875" style="176" customWidth="1"/>
    <col min="15917" max="15917" width="19.109375" style="176" customWidth="1"/>
    <col min="15918" max="15918" width="2.88671875" style="176" customWidth="1"/>
    <col min="15919" max="15919" width="22.88671875" style="176" customWidth="1"/>
    <col min="15920" max="15920" width="2.88671875" style="176" customWidth="1"/>
    <col min="15921" max="15921" width="24.109375" style="176" customWidth="1"/>
    <col min="15922" max="15922" width="2.88671875" style="176" customWidth="1"/>
    <col min="15923" max="15923" width="22.88671875" style="176" customWidth="1"/>
    <col min="15924" max="15924" width="2.88671875" style="176" customWidth="1"/>
    <col min="15925" max="15925" width="19.88671875" style="176" customWidth="1"/>
    <col min="15926" max="15926" width="2.88671875" style="176" customWidth="1"/>
    <col min="15927" max="15927" width="22.44140625" style="176" customWidth="1"/>
    <col min="15928" max="15928" width="2.88671875" style="176" customWidth="1"/>
    <col min="15929" max="15929" width="21.88671875" style="176" customWidth="1"/>
    <col min="15930" max="15930" width="2.88671875" style="176" customWidth="1"/>
    <col min="15931" max="15931" width="25.109375" style="176" customWidth="1"/>
    <col min="15932" max="15932" width="53.109375" style="176" customWidth="1"/>
    <col min="15933" max="15933" width="2.88671875" style="176" customWidth="1"/>
    <col min="15934" max="15934" width="25.109375" style="176" customWidth="1"/>
    <col min="15935" max="15935" width="2.88671875" style="176" customWidth="1"/>
    <col min="15936" max="15936" width="24" style="176" customWidth="1"/>
    <col min="15937" max="15937" width="2.88671875" style="176" customWidth="1"/>
    <col min="15938" max="15938" width="21.88671875" style="176" customWidth="1"/>
    <col min="15939" max="15939" width="2.88671875" style="176" customWidth="1"/>
    <col min="15940" max="15940" width="22.109375" style="176" customWidth="1"/>
    <col min="15941" max="15941" width="53.88671875" style="176" customWidth="1"/>
    <col min="15942" max="15942" width="2.88671875" style="176" customWidth="1"/>
    <col min="15943" max="15943" width="23.88671875" style="176" customWidth="1"/>
    <col min="15944" max="15944" width="2.88671875" style="176" customWidth="1"/>
    <col min="15945" max="15945" width="22.5546875" style="176" customWidth="1"/>
    <col min="15946" max="15946" width="2.88671875" style="176" customWidth="1"/>
    <col min="15947" max="15947" width="18.88671875" style="176" customWidth="1"/>
    <col min="15948" max="15948" width="2.88671875" style="176" customWidth="1"/>
    <col min="15949" max="15949" width="19.109375" style="176" customWidth="1"/>
    <col min="15950" max="15950" width="2.88671875" style="176" customWidth="1"/>
    <col min="15951" max="15951" width="19.88671875" style="176" customWidth="1"/>
    <col min="15952" max="16120" width="8.88671875" style="176"/>
    <col min="16121" max="16121" width="55.109375" style="176" customWidth="1"/>
    <col min="16122" max="16122" width="2.88671875" style="176" customWidth="1"/>
    <col min="16123" max="16123" width="19.44140625" style="176" customWidth="1"/>
    <col min="16124" max="16124" width="2.88671875" style="176" customWidth="1"/>
    <col min="16125" max="16125" width="20.88671875" style="176" customWidth="1"/>
    <col min="16126" max="16126" width="2.88671875" style="176" customWidth="1"/>
    <col min="16127" max="16127" width="21" style="176" customWidth="1"/>
    <col min="16128" max="16128" width="2.88671875" style="176" customWidth="1"/>
    <col min="16129" max="16129" width="18.88671875" style="176" customWidth="1"/>
    <col min="16130" max="16130" width="2.88671875" style="176" customWidth="1"/>
    <col min="16131" max="16131" width="16.88671875" style="176" customWidth="1"/>
    <col min="16132" max="16132" width="2.88671875" style="176" customWidth="1"/>
    <col min="16133" max="16133" width="16.44140625" style="176" customWidth="1"/>
    <col min="16134" max="16134" width="2.88671875" style="176" customWidth="1"/>
    <col min="16135" max="16135" width="19.88671875" style="176" customWidth="1"/>
    <col min="16136" max="16136" width="2.88671875" style="176" customWidth="1"/>
    <col min="16137" max="16137" width="19.44140625" style="176" customWidth="1"/>
    <col min="16138" max="16138" width="2.88671875" style="176" customWidth="1"/>
    <col min="16139" max="16139" width="17.109375" style="176" customWidth="1"/>
    <col min="16140" max="16140" width="2.88671875" style="176" customWidth="1"/>
    <col min="16141" max="16141" width="19.109375" style="176" customWidth="1"/>
    <col min="16142" max="16142" width="2.88671875" style="176" customWidth="1"/>
    <col min="16143" max="16143" width="18.109375" style="176" customWidth="1"/>
    <col min="16144" max="16144" width="2.88671875" style="176" customWidth="1"/>
    <col min="16145" max="16145" width="17.5546875" style="176" customWidth="1"/>
    <col min="16146" max="16146" width="2.88671875" style="176" customWidth="1"/>
    <col min="16147" max="16147" width="20.88671875" style="176" customWidth="1"/>
    <col min="16148" max="16148" width="2.88671875" style="176" customWidth="1"/>
    <col min="16149" max="16149" width="17.88671875" style="176" customWidth="1"/>
    <col min="16150" max="16150" width="2.88671875" style="176" customWidth="1"/>
    <col min="16151" max="16151" width="19.5546875" style="176" customWidth="1"/>
    <col min="16152" max="16152" width="2.88671875" style="176" customWidth="1"/>
    <col min="16153" max="16153" width="16" style="176" customWidth="1"/>
    <col min="16154" max="16154" width="2.88671875" style="176" customWidth="1"/>
    <col min="16155" max="16155" width="18.88671875" style="176" customWidth="1"/>
    <col min="16156" max="16156" width="2.88671875" style="176" customWidth="1"/>
    <col min="16157" max="16157" width="18.109375" style="176" customWidth="1"/>
    <col min="16158" max="16159" width="8.88671875" style="176" customWidth="1"/>
    <col min="16160" max="16160" width="2.88671875" style="176" customWidth="1"/>
    <col min="16161" max="16161" width="18.88671875" style="176" customWidth="1"/>
    <col min="16162" max="16162" width="2.88671875" style="176" customWidth="1"/>
    <col min="16163" max="16163" width="19" style="176" customWidth="1"/>
    <col min="16164" max="16164" width="2.88671875" style="176" customWidth="1"/>
    <col min="16165" max="16165" width="18.109375" style="176" customWidth="1"/>
    <col min="16166" max="16166" width="2.88671875" style="176" customWidth="1"/>
    <col min="16167" max="16167" width="18.5546875" style="176" customWidth="1"/>
    <col min="16168" max="16168" width="2.88671875" style="176" customWidth="1"/>
    <col min="16169" max="16169" width="18.88671875" style="176" customWidth="1"/>
    <col min="16170" max="16170" width="2.88671875" style="176" customWidth="1"/>
    <col min="16171" max="16171" width="22.5546875" style="176" customWidth="1"/>
    <col min="16172" max="16172" width="2.88671875" style="176" customWidth="1"/>
    <col min="16173" max="16173" width="19.109375" style="176" customWidth="1"/>
    <col min="16174" max="16174" width="2.88671875" style="176" customWidth="1"/>
    <col min="16175" max="16175" width="22.88671875" style="176" customWidth="1"/>
    <col min="16176" max="16176" width="2.88671875" style="176" customWidth="1"/>
    <col min="16177" max="16177" width="24.109375" style="176" customWidth="1"/>
    <col min="16178" max="16178" width="2.88671875" style="176" customWidth="1"/>
    <col min="16179" max="16179" width="22.88671875" style="176" customWidth="1"/>
    <col min="16180" max="16180" width="2.88671875" style="176" customWidth="1"/>
    <col min="16181" max="16181" width="19.88671875" style="176" customWidth="1"/>
    <col min="16182" max="16182" width="2.88671875" style="176" customWidth="1"/>
    <col min="16183" max="16183" width="22.44140625" style="176" customWidth="1"/>
    <col min="16184" max="16184" width="2.88671875" style="176" customWidth="1"/>
    <col min="16185" max="16185" width="21.88671875" style="176" customWidth="1"/>
    <col min="16186" max="16186" width="2.88671875" style="176" customWidth="1"/>
    <col min="16187" max="16187" width="25.109375" style="176" customWidth="1"/>
    <col min="16188" max="16188" width="53.109375" style="176" customWidth="1"/>
    <col min="16189" max="16189" width="2.88671875" style="176" customWidth="1"/>
    <col min="16190" max="16190" width="25.109375" style="176" customWidth="1"/>
    <col min="16191" max="16191" width="2.88671875" style="176" customWidth="1"/>
    <col min="16192" max="16192" width="24" style="176" customWidth="1"/>
    <col min="16193" max="16193" width="2.88671875" style="176" customWidth="1"/>
    <col min="16194" max="16194" width="21.88671875" style="176" customWidth="1"/>
    <col min="16195" max="16195" width="2.88671875" style="176" customWidth="1"/>
    <col min="16196" max="16196" width="22.109375" style="176" customWidth="1"/>
    <col min="16197" max="16197" width="53.88671875" style="176" customWidth="1"/>
    <col min="16198" max="16198" width="2.88671875" style="176" customWidth="1"/>
    <col min="16199" max="16199" width="23.88671875" style="176" customWidth="1"/>
    <col min="16200" max="16200" width="2.88671875" style="176" customWidth="1"/>
    <col min="16201" max="16201" width="22.5546875" style="176" customWidth="1"/>
    <col min="16202" max="16202" width="2.88671875" style="176" customWidth="1"/>
    <col min="16203" max="16203" width="18.88671875" style="176" customWidth="1"/>
    <col min="16204" max="16204" width="2.88671875" style="176" customWidth="1"/>
    <col min="16205" max="16205" width="19.109375" style="176" customWidth="1"/>
    <col min="16206" max="16206" width="2.88671875" style="176" customWidth="1"/>
    <col min="16207" max="16207" width="19.88671875" style="176" customWidth="1"/>
    <col min="16208" max="16384" width="8.88671875" style="176"/>
  </cols>
  <sheetData>
    <row r="1" spans="1:79">
      <c r="A1" s="372" t="s">
        <v>775</v>
      </c>
    </row>
    <row r="3" spans="1:79" ht="18">
      <c r="A3" s="534" t="s">
        <v>30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9"/>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729"/>
      <c r="BD3" s="164"/>
      <c r="BE3" s="164"/>
      <c r="BF3" s="164"/>
      <c r="BG3" s="164"/>
      <c r="BH3" s="164"/>
      <c r="BI3" s="164"/>
      <c r="BJ3" s="164"/>
      <c r="BK3" s="164"/>
      <c r="BL3" s="164"/>
      <c r="BM3" s="164"/>
      <c r="BN3" s="164"/>
      <c r="BO3" s="164"/>
      <c r="BP3" s="169"/>
      <c r="BQ3" s="164"/>
      <c r="BR3" s="164"/>
      <c r="BS3" s="164"/>
      <c r="BT3" s="164"/>
      <c r="BU3" s="164"/>
      <c r="BV3" s="164"/>
      <c r="BW3" s="164"/>
      <c r="BX3" s="164"/>
      <c r="BY3" s="164"/>
      <c r="BZ3" s="164"/>
      <c r="CA3" s="164"/>
    </row>
    <row r="4" spans="1:79" ht="20.100000000000001" customHeight="1">
      <c r="A4" s="534" t="s">
        <v>841</v>
      </c>
      <c r="B4" s="164"/>
      <c r="C4" s="164"/>
      <c r="D4" s="164"/>
      <c r="E4" s="164"/>
      <c r="F4" s="164"/>
      <c r="G4" s="164"/>
      <c r="H4" s="164"/>
      <c r="I4" s="164"/>
      <c r="J4" s="164"/>
      <c r="K4" s="164"/>
      <c r="L4" s="164"/>
      <c r="M4" s="164"/>
      <c r="N4" s="164"/>
      <c r="O4" s="164"/>
      <c r="P4" s="164"/>
      <c r="Q4" s="169" t="s">
        <v>22</v>
      </c>
      <c r="R4" s="164"/>
      <c r="S4" s="164"/>
      <c r="T4" s="164"/>
      <c r="U4" s="164"/>
      <c r="V4" s="164"/>
      <c r="W4" s="164"/>
      <c r="X4" s="164"/>
      <c r="Y4" s="164"/>
      <c r="Z4" s="164"/>
      <c r="AA4" s="164"/>
      <c r="AB4" s="164"/>
      <c r="AC4" s="164"/>
      <c r="AD4" s="169"/>
      <c r="AE4" s="164"/>
      <c r="AF4" s="164"/>
      <c r="AG4" s="164"/>
      <c r="AH4" s="164"/>
      <c r="AI4" s="164"/>
      <c r="AJ4" s="164"/>
      <c r="AK4" s="164"/>
      <c r="AL4" s="164"/>
      <c r="AM4" s="164"/>
      <c r="AN4" s="164"/>
      <c r="AO4" s="164"/>
      <c r="AP4" s="164"/>
      <c r="AQ4" s="164"/>
      <c r="AR4" s="164"/>
      <c r="AS4" s="164"/>
      <c r="AT4" s="164"/>
      <c r="AU4" s="164" t="s">
        <v>22</v>
      </c>
      <c r="AV4" s="164"/>
      <c r="AW4" s="164"/>
      <c r="AX4" s="164"/>
      <c r="AY4" s="164"/>
      <c r="AZ4" s="164"/>
      <c r="BA4" s="164"/>
      <c r="BB4" s="164"/>
      <c r="BC4" s="729"/>
      <c r="BD4" s="164"/>
      <c r="BE4" s="164"/>
      <c r="BF4" s="164"/>
      <c r="BG4" s="164"/>
      <c r="BH4" s="164"/>
      <c r="BI4" s="164"/>
      <c r="BJ4" s="164"/>
      <c r="BK4" s="164"/>
      <c r="BL4" s="164"/>
      <c r="BM4" s="164"/>
      <c r="BN4" s="164"/>
      <c r="BO4" s="164"/>
      <c r="BP4" s="169"/>
      <c r="BQ4" s="164"/>
      <c r="BR4" s="164"/>
      <c r="BS4" s="164"/>
      <c r="BT4" s="164"/>
      <c r="BU4" s="164"/>
      <c r="BV4" s="164"/>
      <c r="BX4" s="164"/>
      <c r="BY4" s="164"/>
      <c r="BZ4" s="164"/>
      <c r="CA4" s="164"/>
    </row>
    <row r="5" spans="1:79" ht="18">
      <c r="A5" s="534" t="s">
        <v>117</v>
      </c>
      <c r="B5" s="164"/>
      <c r="C5" s="164"/>
      <c r="D5" s="164"/>
      <c r="E5" s="164"/>
      <c r="F5" s="164"/>
      <c r="G5" s="164"/>
      <c r="H5" s="164"/>
      <c r="I5" s="164"/>
      <c r="J5" s="164"/>
      <c r="K5" s="164"/>
      <c r="L5" s="164"/>
      <c r="M5" s="535"/>
      <c r="N5" s="164"/>
      <c r="O5" s="536" t="s">
        <v>385</v>
      </c>
      <c r="P5" s="164"/>
      <c r="Q5" s="537"/>
      <c r="R5" s="164"/>
      <c r="S5" s="164"/>
      <c r="T5" s="164"/>
      <c r="U5" s="164"/>
      <c r="V5" s="164"/>
      <c r="W5" s="164"/>
      <c r="X5" s="164"/>
      <c r="Y5" s="164"/>
      <c r="Z5" s="164"/>
      <c r="AA5" s="535"/>
      <c r="AB5" s="164"/>
      <c r="AC5" s="536" t="s">
        <v>385</v>
      </c>
      <c r="AD5" s="169"/>
      <c r="AF5" s="164"/>
      <c r="AG5" s="535"/>
      <c r="AH5" s="164"/>
      <c r="AI5" s="535"/>
      <c r="AJ5" s="164"/>
      <c r="AK5" s="535"/>
      <c r="AL5" s="164"/>
      <c r="AM5" s="535"/>
      <c r="AN5" s="164"/>
      <c r="AO5" s="536" t="s">
        <v>385</v>
      </c>
      <c r="AP5" s="164"/>
      <c r="AQ5" s="535"/>
      <c r="AR5" s="164"/>
      <c r="AS5" s="535"/>
      <c r="AT5" s="164"/>
      <c r="AU5" s="535"/>
      <c r="AV5" s="164"/>
      <c r="AW5" s="164"/>
      <c r="AX5" s="164"/>
      <c r="AZ5" s="164"/>
      <c r="BA5" s="536" t="s">
        <v>385</v>
      </c>
      <c r="BB5" s="164"/>
      <c r="BC5" s="730"/>
      <c r="BD5" s="164"/>
      <c r="BE5" s="535"/>
      <c r="BF5" s="164"/>
      <c r="BH5" s="164"/>
      <c r="BI5" s="537"/>
      <c r="BJ5" s="537"/>
      <c r="BK5" s="537"/>
      <c r="BL5" s="164"/>
      <c r="BM5" s="536" t="s">
        <v>385</v>
      </c>
      <c r="BN5" s="164"/>
      <c r="BP5" s="169"/>
      <c r="BQ5" s="164"/>
      <c r="BR5" s="164"/>
      <c r="BT5" s="164"/>
      <c r="BV5" s="164"/>
      <c r="BX5" s="164"/>
      <c r="BZ5" s="164"/>
      <c r="CA5" s="536" t="s">
        <v>385</v>
      </c>
    </row>
    <row r="6" spans="1:79" ht="18">
      <c r="A6" s="534" t="s">
        <v>119</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535"/>
      <c r="AB6" s="164"/>
      <c r="AC6" s="537" t="s">
        <v>120</v>
      </c>
      <c r="AD6" s="169"/>
      <c r="AF6" s="164"/>
      <c r="AG6" s="535"/>
      <c r="AH6" s="164"/>
      <c r="AI6" s="535"/>
      <c r="AJ6" s="164"/>
      <c r="AK6" s="535"/>
      <c r="AL6" s="164"/>
      <c r="AM6" s="535"/>
      <c r="AN6" s="164"/>
      <c r="AO6" s="537" t="s">
        <v>120</v>
      </c>
      <c r="AP6" s="164"/>
      <c r="AQ6" s="535"/>
      <c r="AR6" s="164"/>
      <c r="AS6" s="535"/>
      <c r="AT6" s="164"/>
      <c r="AU6" s="535"/>
      <c r="AV6" s="164"/>
      <c r="AW6" s="164"/>
      <c r="AX6" s="164"/>
      <c r="AZ6" s="164"/>
      <c r="BA6" s="537" t="s">
        <v>120</v>
      </c>
      <c r="BB6" s="164"/>
      <c r="BC6" s="730"/>
      <c r="BD6" s="164"/>
      <c r="BE6" s="535"/>
      <c r="BF6" s="164"/>
      <c r="BH6" s="164"/>
      <c r="BI6" s="537"/>
      <c r="BJ6" s="537"/>
      <c r="BK6" s="537"/>
      <c r="BL6" s="164"/>
      <c r="BM6" s="537" t="s">
        <v>120</v>
      </c>
      <c r="BN6" s="164"/>
      <c r="BP6" s="169"/>
      <c r="BQ6" s="164"/>
      <c r="BR6" s="164"/>
      <c r="BT6" s="164"/>
      <c r="BV6" s="164"/>
      <c r="BX6" s="164"/>
      <c r="BZ6" s="164"/>
      <c r="CA6" s="537" t="s">
        <v>120</v>
      </c>
    </row>
    <row r="7" spans="1:79" ht="18" customHeight="1">
      <c r="A7" s="538" t="s">
        <v>1314</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9"/>
      <c r="AE7" s="535"/>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729"/>
      <c r="BD7" s="164"/>
      <c r="BE7" s="174"/>
      <c r="BF7" s="164"/>
      <c r="BG7" s="164"/>
      <c r="BH7" s="164"/>
      <c r="BI7" s="164"/>
      <c r="BJ7" s="164"/>
      <c r="BK7" s="164"/>
      <c r="BL7" s="164"/>
      <c r="BM7" s="164"/>
      <c r="BN7" s="164"/>
      <c r="BO7" s="164"/>
      <c r="BP7" s="169"/>
      <c r="BQ7" s="164"/>
      <c r="BR7" s="164"/>
      <c r="BS7" s="164"/>
      <c r="BT7" s="164"/>
      <c r="BU7" s="164"/>
      <c r="BV7" s="164"/>
      <c r="BW7" s="164"/>
      <c r="BX7" s="164"/>
      <c r="BY7" s="164"/>
      <c r="BZ7" s="164"/>
      <c r="CA7" s="164"/>
    </row>
    <row r="8" spans="1:79" ht="16.350000000000001" customHeight="1">
      <c r="A8" s="169" t="s">
        <v>1104</v>
      </c>
      <c r="B8" s="164"/>
      <c r="C8" s="164"/>
      <c r="D8" s="164"/>
      <c r="E8" s="164"/>
      <c r="F8" s="164"/>
      <c r="G8" s="164"/>
      <c r="H8" s="164"/>
      <c r="I8" s="164"/>
      <c r="J8" s="164"/>
      <c r="K8" s="164"/>
      <c r="L8" s="164"/>
      <c r="M8" s="164"/>
      <c r="N8" s="164"/>
      <c r="O8" s="164"/>
      <c r="P8" s="164"/>
      <c r="Q8" s="164"/>
      <c r="R8" s="164"/>
      <c r="S8" s="169"/>
      <c r="T8" s="164"/>
      <c r="U8" s="169"/>
      <c r="V8" s="164"/>
      <c r="W8" s="169"/>
      <c r="X8" s="164"/>
      <c r="Y8" s="169"/>
      <c r="Z8" s="164"/>
      <c r="AA8" s="169"/>
      <c r="AB8" s="164"/>
      <c r="AC8" s="164"/>
      <c r="AD8" s="169"/>
      <c r="AE8" s="535"/>
      <c r="AF8" s="164"/>
      <c r="AG8" s="169"/>
      <c r="AH8" s="164"/>
      <c r="AI8" s="169"/>
      <c r="AJ8" s="164"/>
      <c r="AK8" s="169"/>
      <c r="AL8" s="164"/>
      <c r="AM8" s="169"/>
      <c r="AN8" s="164"/>
      <c r="AO8" s="169"/>
      <c r="AP8" s="164"/>
      <c r="AQ8" s="164"/>
      <c r="AR8" s="164"/>
      <c r="AS8" s="169"/>
      <c r="AT8" s="164"/>
      <c r="AU8" s="164"/>
      <c r="AV8" s="164"/>
      <c r="AW8" s="164"/>
      <c r="AX8" s="164"/>
      <c r="AY8" s="169"/>
      <c r="AZ8" s="164"/>
      <c r="BA8" s="169"/>
      <c r="BB8" s="164"/>
      <c r="BC8" s="729"/>
      <c r="BD8" s="164"/>
      <c r="BE8" s="169"/>
      <c r="BF8" s="164"/>
      <c r="BG8" s="169"/>
      <c r="BH8" s="164"/>
      <c r="BI8" s="169"/>
      <c r="BJ8" s="169"/>
      <c r="BK8" s="169"/>
      <c r="BL8" s="164"/>
      <c r="BM8" s="169"/>
      <c r="BN8" s="164"/>
      <c r="BO8" s="169"/>
      <c r="BP8" s="169"/>
      <c r="BQ8" s="169"/>
      <c r="BR8" s="164"/>
      <c r="BS8" s="169"/>
      <c r="BT8" s="164"/>
      <c r="BU8" s="169"/>
      <c r="BV8" s="164"/>
      <c r="BW8" s="169"/>
      <c r="BX8" s="164"/>
      <c r="BY8" s="169"/>
      <c r="BZ8" s="164"/>
      <c r="CA8" s="169"/>
    </row>
    <row r="9" spans="1:79">
      <c r="A9" s="164"/>
      <c r="B9" s="169"/>
      <c r="C9" s="169"/>
      <c r="D9" s="169"/>
      <c r="E9" s="170" t="s">
        <v>386</v>
      </c>
      <c r="F9" s="169"/>
      <c r="G9" s="169"/>
      <c r="H9" s="169"/>
      <c r="I9" s="169"/>
      <c r="J9" s="169"/>
      <c r="K9" s="169"/>
      <c r="L9" s="169"/>
      <c r="M9" s="169"/>
      <c r="N9" s="169"/>
      <c r="O9" s="164"/>
      <c r="P9" s="169"/>
      <c r="Q9" s="169"/>
      <c r="R9" s="169"/>
      <c r="S9" s="169"/>
      <c r="T9" s="169"/>
      <c r="U9" s="169"/>
      <c r="V9" s="169"/>
      <c r="W9" s="169"/>
      <c r="X9" s="169"/>
      <c r="Y9" s="170" t="s">
        <v>387</v>
      </c>
      <c r="Z9" s="169"/>
      <c r="AA9" s="169"/>
      <c r="AB9" s="169"/>
      <c r="AC9" s="164"/>
      <c r="AD9" s="164"/>
      <c r="AE9" s="535"/>
      <c r="AF9" s="169"/>
      <c r="AG9" s="169"/>
      <c r="AH9" s="169"/>
      <c r="AI9" s="169"/>
      <c r="AJ9" s="169"/>
      <c r="AK9" s="169"/>
      <c r="AL9" s="169"/>
      <c r="AM9" s="169"/>
      <c r="AN9" s="169"/>
      <c r="AO9" s="169"/>
      <c r="AP9" s="169"/>
      <c r="AQ9" s="164"/>
      <c r="AR9" s="169"/>
      <c r="AS9" s="169"/>
      <c r="AT9" s="169"/>
      <c r="AU9" s="164"/>
      <c r="AV9" s="169"/>
      <c r="AW9" s="169"/>
      <c r="AX9" s="169"/>
      <c r="AY9" s="169"/>
      <c r="AZ9" s="169"/>
      <c r="BA9" s="169"/>
      <c r="BB9" s="169"/>
      <c r="BC9" s="729" t="s">
        <v>22</v>
      </c>
      <c r="BD9" s="169"/>
      <c r="BE9" s="169"/>
      <c r="BF9" s="169"/>
      <c r="BG9" s="169"/>
      <c r="BH9" s="169"/>
      <c r="BI9" s="169"/>
      <c r="BJ9" s="169"/>
      <c r="BK9" s="169"/>
      <c r="BL9" s="169"/>
      <c r="BM9" s="169"/>
      <c r="BN9" s="169"/>
      <c r="BO9" s="169"/>
      <c r="BP9" s="164"/>
      <c r="BQ9" s="169"/>
      <c r="BR9" s="169"/>
      <c r="BS9" s="169"/>
      <c r="BT9" s="169"/>
      <c r="BU9" s="169"/>
      <c r="BV9" s="169"/>
      <c r="BW9" s="169"/>
      <c r="BX9" s="169"/>
      <c r="BY9" s="169"/>
      <c r="BZ9" s="169"/>
      <c r="CA9" s="169"/>
    </row>
    <row r="10" spans="1:79">
      <c r="A10" s="164"/>
      <c r="B10" s="169"/>
      <c r="C10" s="169"/>
      <c r="D10" s="169"/>
      <c r="E10" s="170" t="s">
        <v>388</v>
      </c>
      <c r="F10" s="169"/>
      <c r="G10" s="170" t="s">
        <v>389</v>
      </c>
      <c r="H10" s="169"/>
      <c r="I10" s="169"/>
      <c r="J10" s="169"/>
      <c r="K10" s="169"/>
      <c r="L10" s="169"/>
      <c r="M10" s="169"/>
      <c r="N10" s="169"/>
      <c r="O10" s="170" t="s">
        <v>390</v>
      </c>
      <c r="P10" s="169"/>
      <c r="Q10" s="164"/>
      <c r="R10" s="169"/>
      <c r="S10" s="170"/>
      <c r="T10" s="169"/>
      <c r="U10" s="170" t="s">
        <v>391</v>
      </c>
      <c r="V10" s="169"/>
      <c r="W10" s="170" t="s">
        <v>392</v>
      </c>
      <c r="X10" s="169"/>
      <c r="Y10" s="170" t="s">
        <v>225</v>
      </c>
      <c r="Z10" s="169"/>
      <c r="AA10" s="164"/>
      <c r="AB10" s="169"/>
      <c r="AC10" s="169"/>
      <c r="AD10" s="164"/>
      <c r="AE10" s="170" t="s">
        <v>128</v>
      </c>
      <c r="AF10" s="169"/>
      <c r="AG10" s="169"/>
      <c r="AH10" s="169"/>
      <c r="AI10" s="169"/>
      <c r="AJ10" s="169"/>
      <c r="AK10" s="169"/>
      <c r="AL10" s="169"/>
      <c r="AM10" s="169"/>
      <c r="AN10" s="169"/>
      <c r="AO10" s="170" t="s">
        <v>393</v>
      </c>
      <c r="AP10" s="169"/>
      <c r="AQ10" s="164"/>
      <c r="AR10" s="169"/>
      <c r="AS10" s="169"/>
      <c r="AT10" s="169"/>
      <c r="AU10" s="164"/>
      <c r="AV10" s="169"/>
      <c r="AW10" s="169"/>
      <c r="AX10" s="169"/>
      <c r="AY10" s="170" t="s">
        <v>394</v>
      </c>
      <c r="AZ10" s="169"/>
      <c r="BA10" s="170" t="s">
        <v>395</v>
      </c>
      <c r="BB10" s="169"/>
      <c r="BC10" s="731"/>
      <c r="BD10" s="169"/>
      <c r="BE10" s="169"/>
      <c r="BF10" s="169"/>
      <c r="BG10" s="169"/>
      <c r="BH10" s="169"/>
      <c r="BI10" s="170" t="s">
        <v>1041</v>
      </c>
      <c r="BJ10" s="169"/>
      <c r="BK10" s="169"/>
      <c r="BL10" s="169"/>
      <c r="BM10" s="169"/>
      <c r="BN10" s="169"/>
      <c r="BO10" s="169"/>
      <c r="BP10" s="164"/>
      <c r="BQ10" s="169"/>
      <c r="BR10" s="169"/>
      <c r="BS10" s="170" t="s">
        <v>396</v>
      </c>
      <c r="BT10" s="169"/>
      <c r="BU10" s="169"/>
      <c r="BV10" s="169"/>
      <c r="BW10" s="169"/>
      <c r="BX10" s="169"/>
      <c r="BY10" s="169"/>
      <c r="BZ10" s="169"/>
      <c r="CA10" s="169"/>
    </row>
    <row r="11" spans="1:79">
      <c r="A11" s="164"/>
      <c r="B11" s="169"/>
      <c r="C11" s="170" t="s">
        <v>49</v>
      </c>
      <c r="D11" s="169"/>
      <c r="E11" s="170" t="s">
        <v>397</v>
      </c>
      <c r="F11" s="169"/>
      <c r="G11" s="170" t="s">
        <v>398</v>
      </c>
      <c r="H11" s="169"/>
      <c r="I11" s="169"/>
      <c r="J11" s="169"/>
      <c r="K11" s="170" t="s">
        <v>413</v>
      </c>
      <c r="L11" s="169"/>
      <c r="M11" s="170" t="s">
        <v>399</v>
      </c>
      <c r="N11" s="169"/>
      <c r="O11" s="170" t="s">
        <v>183</v>
      </c>
      <c r="P11" s="169"/>
      <c r="Q11" s="170" t="s">
        <v>400</v>
      </c>
      <c r="R11" s="169"/>
      <c r="S11" s="170" t="s">
        <v>400</v>
      </c>
      <c r="T11" s="169"/>
      <c r="U11" s="170" t="s">
        <v>397</v>
      </c>
      <c r="V11" s="169"/>
      <c r="W11" s="170" t="s">
        <v>401</v>
      </c>
      <c r="X11" s="169"/>
      <c r="Y11" s="170" t="s">
        <v>402</v>
      </c>
      <c r="Z11" s="169"/>
      <c r="AA11" s="164"/>
      <c r="AB11" s="169"/>
      <c r="AC11" s="170" t="s">
        <v>128</v>
      </c>
      <c r="AD11" s="164"/>
      <c r="AE11" s="170" t="s">
        <v>403</v>
      </c>
      <c r="AF11" s="169"/>
      <c r="AG11" s="170" t="s">
        <v>404</v>
      </c>
      <c r="AH11" s="169"/>
      <c r="AI11" s="169"/>
      <c r="AJ11" s="169"/>
      <c r="AK11" s="169"/>
      <c r="AL11" s="169"/>
      <c r="AM11" s="169"/>
      <c r="AN11" s="169"/>
      <c r="AO11" s="170" t="s">
        <v>183</v>
      </c>
      <c r="AP11" s="169"/>
      <c r="AQ11" s="170" t="s">
        <v>163</v>
      </c>
      <c r="AR11" s="169"/>
      <c r="AS11" s="170" t="s">
        <v>405</v>
      </c>
      <c r="AT11" s="169"/>
      <c r="AU11" s="170" t="s">
        <v>406</v>
      </c>
      <c r="AV11" s="169"/>
      <c r="AW11" s="169"/>
      <c r="AX11" s="169"/>
      <c r="AY11" s="170" t="s">
        <v>407</v>
      </c>
      <c r="AZ11" s="169"/>
      <c r="BA11" s="170" t="s">
        <v>407</v>
      </c>
      <c r="BB11" s="169"/>
      <c r="BC11" s="732" t="s">
        <v>408</v>
      </c>
      <c r="BD11" s="169"/>
      <c r="BE11" s="169"/>
      <c r="BF11" s="169"/>
      <c r="BG11" s="170" t="s">
        <v>409</v>
      </c>
      <c r="BH11" s="169"/>
      <c r="BI11" s="170" t="s">
        <v>137</v>
      </c>
      <c r="BJ11" s="170"/>
      <c r="BK11" s="170" t="s">
        <v>781</v>
      </c>
      <c r="BL11" s="169"/>
      <c r="BM11" s="170" t="s">
        <v>49</v>
      </c>
      <c r="BN11" s="169"/>
      <c r="BO11" s="170" t="s">
        <v>49</v>
      </c>
      <c r="BP11" s="164"/>
      <c r="BQ11" s="169"/>
      <c r="BR11" s="169"/>
      <c r="BS11" s="170" t="s">
        <v>410</v>
      </c>
      <c r="BT11" s="169"/>
      <c r="BU11" s="169"/>
      <c r="BV11" s="169"/>
      <c r="BW11" s="170" t="s">
        <v>161</v>
      </c>
      <c r="BX11" s="169"/>
      <c r="BY11" s="170" t="s">
        <v>397</v>
      </c>
      <c r="BZ11" s="169"/>
      <c r="CA11" s="169" t="s">
        <v>22</v>
      </c>
    </row>
    <row r="12" spans="1:79">
      <c r="A12" s="164"/>
      <c r="B12" s="169"/>
      <c r="C12" s="170" t="s">
        <v>53</v>
      </c>
      <c r="D12" s="169"/>
      <c r="E12" s="170" t="s">
        <v>412</v>
      </c>
      <c r="F12" s="169"/>
      <c r="G12" s="170" t="s">
        <v>53</v>
      </c>
      <c r="H12" s="169"/>
      <c r="I12" s="170" t="s">
        <v>413</v>
      </c>
      <c r="J12" s="170"/>
      <c r="K12" s="170" t="s">
        <v>1351</v>
      </c>
      <c r="L12" s="169"/>
      <c r="M12" s="170" t="s">
        <v>414</v>
      </c>
      <c r="N12" s="169"/>
      <c r="O12" s="170" t="s">
        <v>53</v>
      </c>
      <c r="P12" s="169"/>
      <c r="Q12" s="170" t="s">
        <v>415</v>
      </c>
      <c r="R12" s="169"/>
      <c r="S12" s="170" t="s">
        <v>208</v>
      </c>
      <c r="T12" s="169"/>
      <c r="U12" s="170" t="s">
        <v>416</v>
      </c>
      <c r="V12" s="169"/>
      <c r="W12" s="170" t="s">
        <v>183</v>
      </c>
      <c r="X12" s="169"/>
      <c r="Y12" s="170" t="s">
        <v>397</v>
      </c>
      <c r="Z12" s="169"/>
      <c r="AA12" s="170" t="s">
        <v>128</v>
      </c>
      <c r="AB12" s="169"/>
      <c r="AC12" s="170" t="s">
        <v>403</v>
      </c>
      <c r="AD12" s="164"/>
      <c r="AE12" s="170" t="s">
        <v>417</v>
      </c>
      <c r="AF12" s="169"/>
      <c r="AG12" s="170" t="s">
        <v>418</v>
      </c>
      <c r="AH12" s="169"/>
      <c r="AI12" s="174" t="s">
        <v>419</v>
      </c>
      <c r="AJ12" s="169"/>
      <c r="AK12" s="170" t="s">
        <v>190</v>
      </c>
      <c r="AL12" s="169"/>
      <c r="AM12" s="170" t="s">
        <v>190</v>
      </c>
      <c r="AN12" s="169"/>
      <c r="AO12" s="170" t="s">
        <v>53</v>
      </c>
      <c r="AP12" s="169"/>
      <c r="AQ12" s="170" t="s">
        <v>53</v>
      </c>
      <c r="AR12" s="169"/>
      <c r="AS12" s="170" t="s">
        <v>420</v>
      </c>
      <c r="AT12" s="169"/>
      <c r="AU12" s="170" t="s">
        <v>421</v>
      </c>
      <c r="AV12" s="169"/>
      <c r="AW12" s="170" t="s">
        <v>138</v>
      </c>
      <c r="AX12" s="169"/>
      <c r="AY12" s="170" t="s">
        <v>233</v>
      </c>
      <c r="AZ12" s="169"/>
      <c r="BA12" s="170" t="s">
        <v>422</v>
      </c>
      <c r="BB12" s="169"/>
      <c r="BC12" s="732" t="s">
        <v>423</v>
      </c>
      <c r="BD12" s="169"/>
      <c r="BE12" s="170" t="s">
        <v>424</v>
      </c>
      <c r="BF12" s="169"/>
      <c r="BG12" s="170" t="s">
        <v>425</v>
      </c>
      <c r="BH12" s="169"/>
      <c r="BI12" s="170" t="s">
        <v>397</v>
      </c>
      <c r="BJ12" s="170"/>
      <c r="BK12" s="170" t="s">
        <v>851</v>
      </c>
      <c r="BL12" s="169"/>
      <c r="BM12" s="170" t="s">
        <v>190</v>
      </c>
      <c r="BN12" s="169"/>
      <c r="BO12" s="170" t="s">
        <v>426</v>
      </c>
      <c r="BP12" s="164"/>
      <c r="BQ12" s="170" t="s">
        <v>427</v>
      </c>
      <c r="BR12" s="169"/>
      <c r="BS12" s="170" t="s">
        <v>428</v>
      </c>
      <c r="BT12" s="170"/>
      <c r="BU12" s="170" t="s">
        <v>429</v>
      </c>
      <c r="BV12" s="169"/>
      <c r="BW12" s="170" t="s">
        <v>430</v>
      </c>
      <c r="BX12" s="169"/>
      <c r="BY12" s="170" t="s">
        <v>431</v>
      </c>
      <c r="BZ12" s="169"/>
      <c r="CA12" s="169"/>
    </row>
    <row r="13" spans="1:79">
      <c r="A13" s="164"/>
      <c r="B13" s="169"/>
      <c r="C13" s="170" t="s">
        <v>57</v>
      </c>
      <c r="D13" s="169"/>
      <c r="E13" s="170" t="s">
        <v>433</v>
      </c>
      <c r="F13" s="169"/>
      <c r="G13" s="170" t="s">
        <v>57</v>
      </c>
      <c r="H13" s="169"/>
      <c r="I13" s="170" t="s">
        <v>434</v>
      </c>
      <c r="J13" s="170"/>
      <c r="K13" s="170" t="s">
        <v>1352</v>
      </c>
      <c r="L13" s="169"/>
      <c r="M13" s="170" t="s">
        <v>435</v>
      </c>
      <c r="N13" s="169"/>
      <c r="O13" s="170" t="s">
        <v>237</v>
      </c>
      <c r="P13" s="169"/>
      <c r="Q13" s="170" t="s">
        <v>436</v>
      </c>
      <c r="R13" s="169"/>
      <c r="S13" s="170" t="s">
        <v>1031</v>
      </c>
      <c r="T13" s="169"/>
      <c r="U13" s="170" t="s">
        <v>234</v>
      </c>
      <c r="V13" s="169"/>
      <c r="W13" s="170" t="s">
        <v>237</v>
      </c>
      <c r="X13" s="169"/>
      <c r="Y13" s="170" t="s">
        <v>433</v>
      </c>
      <c r="Z13" s="169"/>
      <c r="AA13" s="170" t="s">
        <v>153</v>
      </c>
      <c r="AB13" s="169"/>
      <c r="AC13" s="170" t="s">
        <v>437</v>
      </c>
      <c r="AD13" s="164"/>
      <c r="AE13" s="170" t="s">
        <v>438</v>
      </c>
      <c r="AF13" s="169"/>
      <c r="AG13" s="170" t="s">
        <v>439</v>
      </c>
      <c r="AH13" s="169"/>
      <c r="AI13" s="170" t="s">
        <v>440</v>
      </c>
      <c r="AJ13" s="169"/>
      <c r="AK13" s="170" t="s">
        <v>71</v>
      </c>
      <c r="AL13" s="169"/>
      <c r="AM13" s="170" t="s">
        <v>171</v>
      </c>
      <c r="AN13" s="169"/>
      <c r="AO13" s="170" t="s">
        <v>237</v>
      </c>
      <c r="AP13" s="169"/>
      <c r="AQ13" s="170" t="s">
        <v>57</v>
      </c>
      <c r="AR13" s="169"/>
      <c r="AS13" s="170" t="s">
        <v>441</v>
      </c>
      <c r="AT13" s="169"/>
      <c r="AU13" s="170" t="s">
        <v>233</v>
      </c>
      <c r="AV13" s="169"/>
      <c r="AW13" s="170" t="s">
        <v>488</v>
      </c>
      <c r="AX13" s="169"/>
      <c r="AY13" s="170" t="s">
        <v>433</v>
      </c>
      <c r="AZ13" s="169"/>
      <c r="BA13" s="170" t="s">
        <v>433</v>
      </c>
      <c r="BB13" s="169"/>
      <c r="BC13" s="732" t="s">
        <v>442</v>
      </c>
      <c r="BD13" s="169"/>
      <c r="BE13" s="170" t="s">
        <v>433</v>
      </c>
      <c r="BF13" s="169"/>
      <c r="BG13" s="170" t="s">
        <v>433</v>
      </c>
      <c r="BH13" s="169"/>
      <c r="BI13" s="170" t="s">
        <v>433</v>
      </c>
      <c r="BJ13" s="170"/>
      <c r="BK13" s="170" t="s">
        <v>433</v>
      </c>
      <c r="BL13" s="169"/>
      <c r="BM13" s="170" t="s">
        <v>433</v>
      </c>
      <c r="BN13" s="169"/>
      <c r="BO13" s="170" t="s">
        <v>431</v>
      </c>
      <c r="BP13" s="164"/>
      <c r="BQ13" s="170" t="s">
        <v>443</v>
      </c>
      <c r="BR13" s="169"/>
      <c r="BS13" s="170" t="s">
        <v>444</v>
      </c>
      <c r="BT13" s="170"/>
      <c r="BU13" s="170" t="s">
        <v>397</v>
      </c>
      <c r="BV13" s="169"/>
      <c r="BW13" s="170" t="s">
        <v>433</v>
      </c>
      <c r="BX13" s="169"/>
      <c r="BY13" s="170" t="s">
        <v>445</v>
      </c>
      <c r="BZ13" s="169"/>
      <c r="CA13" s="170" t="s">
        <v>22</v>
      </c>
    </row>
    <row r="14" spans="1:79">
      <c r="A14" s="164"/>
      <c r="B14" s="169"/>
      <c r="C14" s="171" t="s">
        <v>446</v>
      </c>
      <c r="D14" s="169"/>
      <c r="E14" s="171" t="s">
        <v>447</v>
      </c>
      <c r="F14" s="169"/>
      <c r="G14" s="171" t="s">
        <v>448</v>
      </c>
      <c r="H14" s="169"/>
      <c r="I14" s="171" t="s">
        <v>449</v>
      </c>
      <c r="J14" s="170"/>
      <c r="K14" s="171" t="s">
        <v>1353</v>
      </c>
      <c r="L14" s="169"/>
      <c r="M14" s="171" t="s">
        <v>450</v>
      </c>
      <c r="N14" s="169"/>
      <c r="O14" s="171" t="s">
        <v>451</v>
      </c>
      <c r="P14" s="169"/>
      <c r="Q14" s="171" t="s">
        <v>452</v>
      </c>
      <c r="R14" s="169"/>
      <c r="S14" s="171" t="s">
        <v>1030</v>
      </c>
      <c r="T14" s="169"/>
      <c r="U14" s="171" t="s">
        <v>522</v>
      </c>
      <c r="V14" s="169"/>
      <c r="W14" s="171" t="s">
        <v>453</v>
      </c>
      <c r="X14" s="169"/>
      <c r="Y14" s="171" t="s">
        <v>454</v>
      </c>
      <c r="Z14" s="169"/>
      <c r="AA14" s="171" t="s">
        <v>455</v>
      </c>
      <c r="AB14" s="169"/>
      <c r="AC14" s="171" t="s">
        <v>456</v>
      </c>
      <c r="AD14" s="164"/>
      <c r="AE14" s="171" t="s">
        <v>457</v>
      </c>
      <c r="AF14" s="169"/>
      <c r="AG14" s="171" t="s">
        <v>458</v>
      </c>
      <c r="AH14" s="169"/>
      <c r="AI14" s="172" t="s">
        <v>459</v>
      </c>
      <c r="AJ14" s="169"/>
      <c r="AK14" s="171" t="s">
        <v>460</v>
      </c>
      <c r="AL14" s="169"/>
      <c r="AM14" s="171" t="s">
        <v>461</v>
      </c>
      <c r="AN14" s="169"/>
      <c r="AO14" s="171" t="s">
        <v>462</v>
      </c>
      <c r="AP14" s="169"/>
      <c r="AQ14" s="171" t="s">
        <v>463</v>
      </c>
      <c r="AR14" s="169"/>
      <c r="AS14" s="171" t="s">
        <v>464</v>
      </c>
      <c r="AT14" s="169"/>
      <c r="AU14" s="171" t="s">
        <v>465</v>
      </c>
      <c r="AV14" s="169"/>
      <c r="AW14" s="171" t="s">
        <v>489</v>
      </c>
      <c r="AX14" s="169"/>
      <c r="AY14" s="171" t="s">
        <v>466</v>
      </c>
      <c r="AZ14" s="169"/>
      <c r="BA14" s="171" t="s">
        <v>467</v>
      </c>
      <c r="BB14" s="169"/>
      <c r="BC14" s="733" t="s">
        <v>468</v>
      </c>
      <c r="BD14" s="169"/>
      <c r="BE14" s="171" t="s">
        <v>469</v>
      </c>
      <c r="BF14" s="169"/>
      <c r="BG14" s="171" t="s">
        <v>470</v>
      </c>
      <c r="BH14" s="169"/>
      <c r="BI14" s="172" t="s">
        <v>471</v>
      </c>
      <c r="BJ14" s="174"/>
      <c r="BK14" s="171" t="s">
        <v>780</v>
      </c>
      <c r="BL14" s="169"/>
      <c r="BM14" s="171" t="s">
        <v>776</v>
      </c>
      <c r="BN14" s="169"/>
      <c r="BO14" s="171" t="s">
        <v>472</v>
      </c>
      <c r="BP14" s="164"/>
      <c r="BQ14" s="171" t="s">
        <v>473</v>
      </c>
      <c r="BR14" s="169"/>
      <c r="BS14" s="171" t="s">
        <v>474</v>
      </c>
      <c r="BT14" s="170"/>
      <c r="BU14" s="171" t="s">
        <v>475</v>
      </c>
      <c r="BV14" s="169"/>
      <c r="BW14" s="171" t="s">
        <v>476</v>
      </c>
      <c r="BX14" s="169"/>
      <c r="BY14" s="171" t="s">
        <v>477</v>
      </c>
      <c r="BZ14" s="169"/>
      <c r="CA14" s="172" t="s">
        <v>771</v>
      </c>
    </row>
    <row r="15" spans="1:79">
      <c r="A15" s="169" t="s">
        <v>0</v>
      </c>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t="s">
        <v>22</v>
      </c>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729"/>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row>
    <row r="16" spans="1:79">
      <c r="A16" s="164" t="s">
        <v>955</v>
      </c>
      <c r="B16" s="164" t="s">
        <v>22</v>
      </c>
      <c r="C16" s="250">
        <v>0</v>
      </c>
      <c r="D16" s="165"/>
      <c r="E16" s="250">
        <v>0</v>
      </c>
      <c r="F16" s="165"/>
      <c r="G16" s="250">
        <v>0</v>
      </c>
      <c r="H16" s="165"/>
      <c r="I16" s="250">
        <v>0</v>
      </c>
      <c r="J16" s="250"/>
      <c r="K16" s="250">
        <v>0</v>
      </c>
      <c r="L16" s="165"/>
      <c r="M16" s="250">
        <v>0</v>
      </c>
      <c r="N16" s="165"/>
      <c r="O16" s="250">
        <v>0</v>
      </c>
      <c r="P16" s="165"/>
      <c r="Q16" s="250">
        <v>376752</v>
      </c>
      <c r="R16" s="165"/>
      <c r="S16" s="250">
        <v>0</v>
      </c>
      <c r="T16" s="165"/>
      <c r="U16" s="250">
        <v>0</v>
      </c>
      <c r="V16" s="165"/>
      <c r="W16" s="250">
        <v>0</v>
      </c>
      <c r="X16" s="165"/>
      <c r="Y16" s="250">
        <v>0</v>
      </c>
      <c r="Z16" s="165"/>
      <c r="AA16" s="250">
        <v>0</v>
      </c>
      <c r="AB16" s="165"/>
      <c r="AC16" s="250">
        <v>0</v>
      </c>
      <c r="AD16" s="165"/>
      <c r="AE16" s="250">
        <v>0</v>
      </c>
      <c r="AF16" s="165"/>
      <c r="AG16" s="250">
        <v>0</v>
      </c>
      <c r="AH16" s="165"/>
      <c r="AI16" s="250">
        <v>0</v>
      </c>
      <c r="AJ16" s="165"/>
      <c r="AK16" s="250">
        <v>0</v>
      </c>
      <c r="AL16" s="165"/>
      <c r="AM16" s="250">
        <v>0</v>
      </c>
      <c r="AN16" s="165"/>
      <c r="AO16" s="250">
        <v>0</v>
      </c>
      <c r="AP16" s="165"/>
      <c r="AQ16" s="250">
        <v>0</v>
      </c>
      <c r="AR16" s="165"/>
      <c r="AS16" s="250">
        <v>0</v>
      </c>
      <c r="AT16" s="165"/>
      <c r="AU16" s="250">
        <v>0</v>
      </c>
      <c r="AV16" s="165"/>
      <c r="AW16" s="250">
        <v>0</v>
      </c>
      <c r="AX16" s="165"/>
      <c r="AY16" s="250">
        <v>0</v>
      </c>
      <c r="AZ16" s="165"/>
      <c r="BA16" s="250">
        <v>0</v>
      </c>
      <c r="BB16" s="165"/>
      <c r="BC16" s="632">
        <v>0</v>
      </c>
      <c r="BD16" s="165"/>
      <c r="BE16" s="250">
        <v>0</v>
      </c>
      <c r="BF16" s="165"/>
      <c r="BG16" s="250">
        <v>0</v>
      </c>
      <c r="BH16" s="165"/>
      <c r="BI16" s="250">
        <v>0</v>
      </c>
      <c r="BJ16" s="539"/>
      <c r="BK16" s="250">
        <v>0</v>
      </c>
      <c r="BL16" s="165"/>
      <c r="BM16" s="250">
        <v>0</v>
      </c>
      <c r="BN16" s="165"/>
      <c r="BO16" s="250">
        <v>0</v>
      </c>
      <c r="BP16" s="165"/>
      <c r="BQ16" s="250">
        <v>0</v>
      </c>
      <c r="BR16" s="165"/>
      <c r="BS16" s="250">
        <v>0</v>
      </c>
      <c r="BT16" s="166"/>
      <c r="BU16" s="250">
        <v>0</v>
      </c>
      <c r="BV16" s="165"/>
      <c r="BW16" s="250">
        <v>0</v>
      </c>
      <c r="BX16" s="165"/>
      <c r="BY16" s="250">
        <v>0</v>
      </c>
      <c r="BZ16" s="165"/>
      <c r="CA16" s="539">
        <v>0</v>
      </c>
    </row>
    <row r="17" spans="1:79">
      <c r="A17" s="167" t="s">
        <v>335</v>
      </c>
      <c r="B17" s="164" t="s">
        <v>22</v>
      </c>
      <c r="C17" s="22">
        <v>0</v>
      </c>
      <c r="D17" s="164"/>
      <c r="E17" s="22">
        <v>0</v>
      </c>
      <c r="F17" s="164"/>
      <c r="G17" s="22">
        <v>0</v>
      </c>
      <c r="H17" s="164"/>
      <c r="I17" s="22">
        <v>0</v>
      </c>
      <c r="J17" s="22"/>
      <c r="K17" s="22">
        <v>0</v>
      </c>
      <c r="L17" s="164"/>
      <c r="M17" s="22">
        <v>0</v>
      </c>
      <c r="N17" s="164"/>
      <c r="O17" s="22">
        <v>0</v>
      </c>
      <c r="P17" s="164"/>
      <c r="Q17" s="22">
        <v>624573</v>
      </c>
      <c r="R17" s="164"/>
      <c r="S17" s="22">
        <v>0</v>
      </c>
      <c r="T17" s="164"/>
      <c r="U17" s="22">
        <v>0</v>
      </c>
      <c r="V17" s="164"/>
      <c r="W17" s="22">
        <v>0</v>
      </c>
      <c r="X17" s="164"/>
      <c r="Y17" s="22">
        <v>0</v>
      </c>
      <c r="Z17" s="164"/>
      <c r="AA17" s="22">
        <v>0</v>
      </c>
      <c r="AB17" s="164"/>
      <c r="AC17" s="22">
        <v>0</v>
      </c>
      <c r="AD17" s="164" t="s">
        <v>22</v>
      </c>
      <c r="AE17" s="22">
        <v>0</v>
      </c>
      <c r="AF17" s="164"/>
      <c r="AG17" s="22">
        <v>0</v>
      </c>
      <c r="AH17" s="164"/>
      <c r="AI17" s="22">
        <v>0</v>
      </c>
      <c r="AJ17" s="164"/>
      <c r="AK17" s="22">
        <v>0</v>
      </c>
      <c r="AL17" s="164"/>
      <c r="AM17" s="22">
        <v>0</v>
      </c>
      <c r="AN17" s="164"/>
      <c r="AO17" s="22">
        <v>0</v>
      </c>
      <c r="AP17" s="164"/>
      <c r="AQ17" s="22">
        <v>0</v>
      </c>
      <c r="AR17" s="164"/>
      <c r="AS17" s="22">
        <v>0</v>
      </c>
      <c r="AT17" s="164"/>
      <c r="AU17" s="22">
        <v>0</v>
      </c>
      <c r="AV17" s="164"/>
      <c r="AW17" s="22">
        <v>0</v>
      </c>
      <c r="AX17" s="164"/>
      <c r="AY17" s="22">
        <v>0</v>
      </c>
      <c r="AZ17" s="164"/>
      <c r="BA17" s="22">
        <v>0</v>
      </c>
      <c r="BB17" s="164"/>
      <c r="BC17" s="630">
        <v>0</v>
      </c>
      <c r="BD17" s="164"/>
      <c r="BE17" s="22">
        <v>0</v>
      </c>
      <c r="BF17" s="164"/>
      <c r="BG17" s="22">
        <v>0</v>
      </c>
      <c r="BH17" s="164"/>
      <c r="BI17" s="22">
        <v>0</v>
      </c>
      <c r="BJ17" s="166"/>
      <c r="BK17" s="22">
        <v>0</v>
      </c>
      <c r="BL17" s="164"/>
      <c r="BM17" s="22">
        <v>0</v>
      </c>
      <c r="BN17" s="164"/>
      <c r="BO17" s="22">
        <v>0</v>
      </c>
      <c r="BP17" s="164" t="s">
        <v>22</v>
      </c>
      <c r="BQ17" s="22">
        <v>0</v>
      </c>
      <c r="BR17" s="164"/>
      <c r="BS17" s="22">
        <v>0</v>
      </c>
      <c r="BT17" s="166"/>
      <c r="BU17" s="22">
        <v>0</v>
      </c>
      <c r="BV17" s="164"/>
      <c r="BW17" s="22">
        <v>0</v>
      </c>
      <c r="BX17" s="164"/>
      <c r="BY17" s="22">
        <v>0</v>
      </c>
      <c r="BZ17" s="164"/>
      <c r="CA17" s="166">
        <v>0</v>
      </c>
    </row>
    <row r="18" spans="1:79">
      <c r="A18" s="167" t="s">
        <v>348</v>
      </c>
      <c r="B18" s="164" t="s">
        <v>22</v>
      </c>
      <c r="C18" s="22">
        <v>0</v>
      </c>
      <c r="D18" s="164"/>
      <c r="E18" s="22">
        <v>0</v>
      </c>
      <c r="F18" s="164"/>
      <c r="G18" s="22">
        <v>0</v>
      </c>
      <c r="H18" s="164"/>
      <c r="I18" s="22">
        <v>0</v>
      </c>
      <c r="J18" s="22"/>
      <c r="K18" s="22">
        <v>0</v>
      </c>
      <c r="L18" s="164"/>
      <c r="M18" s="22">
        <v>0</v>
      </c>
      <c r="N18" s="164"/>
      <c r="O18" s="22">
        <v>0</v>
      </c>
      <c r="P18" s="164"/>
      <c r="Q18" s="22">
        <v>0</v>
      </c>
      <c r="R18" s="164"/>
      <c r="S18" s="22">
        <v>0</v>
      </c>
      <c r="T18" s="164"/>
      <c r="U18" s="22">
        <v>0</v>
      </c>
      <c r="V18" s="164"/>
      <c r="W18" s="22">
        <v>0</v>
      </c>
      <c r="X18" s="164"/>
      <c r="Y18" s="22">
        <v>0</v>
      </c>
      <c r="Z18" s="164"/>
      <c r="AA18" s="22">
        <v>257350</v>
      </c>
      <c r="AB18" s="164"/>
      <c r="AC18" s="22">
        <v>0</v>
      </c>
      <c r="AD18" s="164" t="s">
        <v>22</v>
      </c>
      <c r="AE18" s="22">
        <v>0</v>
      </c>
      <c r="AF18" s="164"/>
      <c r="AG18" s="22">
        <v>0</v>
      </c>
      <c r="AH18" s="164"/>
      <c r="AI18" s="22">
        <v>0</v>
      </c>
      <c r="AJ18" s="164"/>
      <c r="AK18" s="22">
        <v>0</v>
      </c>
      <c r="AL18" s="164"/>
      <c r="AM18" s="22">
        <v>0</v>
      </c>
      <c r="AN18" s="164"/>
      <c r="AO18" s="22">
        <v>0</v>
      </c>
      <c r="AP18" s="164"/>
      <c r="AQ18" s="22">
        <v>0</v>
      </c>
      <c r="AR18" s="164"/>
      <c r="AS18" s="22">
        <v>0</v>
      </c>
      <c r="AT18" s="164"/>
      <c r="AU18" s="22">
        <v>0</v>
      </c>
      <c r="AV18" s="164"/>
      <c r="AW18" s="22">
        <v>0</v>
      </c>
      <c r="AX18" s="164"/>
      <c r="AY18" s="22">
        <v>0</v>
      </c>
      <c r="AZ18" s="164"/>
      <c r="BA18" s="22">
        <v>0</v>
      </c>
      <c r="BB18" s="164"/>
      <c r="BC18" s="630">
        <v>0</v>
      </c>
      <c r="BD18" s="164"/>
      <c r="BE18" s="22">
        <v>0</v>
      </c>
      <c r="BF18" s="164"/>
      <c r="BG18" s="22">
        <v>0</v>
      </c>
      <c r="BH18" s="164"/>
      <c r="BI18" s="22">
        <v>0</v>
      </c>
      <c r="BJ18" s="166"/>
      <c r="BK18" s="22">
        <v>0</v>
      </c>
      <c r="BL18" s="164"/>
      <c r="BM18" s="22">
        <v>0</v>
      </c>
      <c r="BN18" s="164"/>
      <c r="BO18" s="22">
        <v>0</v>
      </c>
      <c r="BP18" s="164" t="s">
        <v>22</v>
      </c>
      <c r="BQ18" s="22">
        <v>0</v>
      </c>
      <c r="BR18" s="164"/>
      <c r="BS18" s="22">
        <v>0</v>
      </c>
      <c r="BT18" s="166"/>
      <c r="BU18" s="22">
        <v>0</v>
      </c>
      <c r="BV18" s="164"/>
      <c r="BW18" s="22">
        <v>0</v>
      </c>
      <c r="BX18" s="164"/>
      <c r="BY18" s="22">
        <v>0</v>
      </c>
      <c r="BZ18" s="164"/>
      <c r="CA18" s="166">
        <v>0</v>
      </c>
    </row>
    <row r="19" spans="1:79">
      <c r="A19" s="167" t="s">
        <v>956</v>
      </c>
      <c r="B19" s="164" t="s">
        <v>22</v>
      </c>
      <c r="C19" s="22">
        <v>4406069</v>
      </c>
      <c r="D19" s="164"/>
      <c r="E19" s="22">
        <v>0</v>
      </c>
      <c r="F19" s="164"/>
      <c r="G19" s="22">
        <v>19</v>
      </c>
      <c r="H19" s="164"/>
      <c r="I19" s="22">
        <v>0</v>
      </c>
      <c r="J19" s="22"/>
      <c r="K19" s="22">
        <v>0</v>
      </c>
      <c r="L19" s="164"/>
      <c r="M19" s="22">
        <v>0</v>
      </c>
      <c r="N19" s="164"/>
      <c r="O19" s="22">
        <v>255669</v>
      </c>
      <c r="P19" s="164"/>
      <c r="Q19" s="22">
        <v>1384599</v>
      </c>
      <c r="R19" s="164"/>
      <c r="S19" s="22">
        <v>0</v>
      </c>
      <c r="T19" s="164"/>
      <c r="U19" s="22">
        <v>0</v>
      </c>
      <c r="V19" s="164"/>
      <c r="W19" s="22">
        <v>9107</v>
      </c>
      <c r="X19" s="164"/>
      <c r="Y19" s="22">
        <v>0</v>
      </c>
      <c r="Z19" s="164"/>
      <c r="AA19" s="22">
        <v>53861</v>
      </c>
      <c r="AB19" s="164"/>
      <c r="AC19" s="22">
        <v>0</v>
      </c>
      <c r="AD19" s="164" t="s">
        <v>301</v>
      </c>
      <c r="AE19" s="22">
        <v>0</v>
      </c>
      <c r="AF19" s="164"/>
      <c r="AG19" s="22">
        <v>25</v>
      </c>
      <c r="AH19" s="164"/>
      <c r="AI19" s="22">
        <v>27169</v>
      </c>
      <c r="AJ19" s="164"/>
      <c r="AK19" s="22">
        <v>0</v>
      </c>
      <c r="AL19" s="164"/>
      <c r="AM19" s="22">
        <v>112391</v>
      </c>
      <c r="AN19" s="164"/>
      <c r="AO19" s="22">
        <v>34900</v>
      </c>
      <c r="AP19" s="164"/>
      <c r="AQ19" s="22">
        <v>28916</v>
      </c>
      <c r="AR19" s="164"/>
      <c r="AS19" s="22">
        <v>1247</v>
      </c>
      <c r="AT19" s="164"/>
      <c r="AU19" s="22">
        <v>3597</v>
      </c>
      <c r="AV19" s="164"/>
      <c r="AW19" s="22">
        <v>8542</v>
      </c>
      <c r="AX19" s="164"/>
      <c r="AY19" s="22">
        <v>0</v>
      </c>
      <c r="AZ19" s="164"/>
      <c r="BA19" s="22">
        <v>0</v>
      </c>
      <c r="BB19" s="164"/>
      <c r="BC19" s="630">
        <v>1</v>
      </c>
      <c r="BD19" s="164"/>
      <c r="BE19" s="22">
        <v>0</v>
      </c>
      <c r="BF19" s="164"/>
      <c r="BG19" s="22">
        <v>0</v>
      </c>
      <c r="BH19" s="164"/>
      <c r="BI19" s="22">
        <v>0</v>
      </c>
      <c r="BJ19" s="166"/>
      <c r="BK19" s="22">
        <v>0</v>
      </c>
      <c r="BL19" s="164"/>
      <c r="BM19" s="22">
        <v>0</v>
      </c>
      <c r="BN19" s="164"/>
      <c r="BO19" s="22">
        <v>29525</v>
      </c>
      <c r="BP19" s="164" t="s">
        <v>301</v>
      </c>
      <c r="BQ19" s="22">
        <v>3868</v>
      </c>
      <c r="BR19" s="164"/>
      <c r="BS19" s="630">
        <v>3086</v>
      </c>
      <c r="BT19" s="165"/>
      <c r="BU19" s="22">
        <v>12</v>
      </c>
      <c r="BV19" s="164"/>
      <c r="BW19" s="22">
        <v>0</v>
      </c>
      <c r="BX19" s="164"/>
      <c r="BY19" s="22">
        <v>0</v>
      </c>
      <c r="BZ19" s="164"/>
      <c r="CA19" s="166">
        <v>0</v>
      </c>
    </row>
    <row r="20" spans="1:79">
      <c r="A20" s="167" t="s">
        <v>957</v>
      </c>
      <c r="B20" s="164" t="s">
        <v>22</v>
      </c>
      <c r="C20" s="22">
        <v>35</v>
      </c>
      <c r="D20" s="164"/>
      <c r="E20" s="22">
        <v>0</v>
      </c>
      <c r="F20" s="164"/>
      <c r="G20" s="22">
        <v>0</v>
      </c>
      <c r="H20" s="164"/>
      <c r="I20" s="22">
        <v>0</v>
      </c>
      <c r="J20" s="22"/>
      <c r="K20" s="22">
        <v>0</v>
      </c>
      <c r="L20" s="164"/>
      <c r="M20" s="22">
        <v>0</v>
      </c>
      <c r="N20" s="164"/>
      <c r="O20" s="22">
        <v>0</v>
      </c>
      <c r="P20" s="164"/>
      <c r="Q20" s="22">
        <v>6622</v>
      </c>
      <c r="R20" s="164"/>
      <c r="S20" s="22">
        <v>0</v>
      </c>
      <c r="T20" s="164"/>
      <c r="U20" s="22">
        <v>0</v>
      </c>
      <c r="V20" s="164"/>
      <c r="W20" s="22">
        <v>0</v>
      </c>
      <c r="X20" s="164"/>
      <c r="Y20" s="22">
        <v>0</v>
      </c>
      <c r="Z20" s="164"/>
      <c r="AA20" s="22">
        <v>0</v>
      </c>
      <c r="AB20" s="164"/>
      <c r="AC20" s="22">
        <v>0</v>
      </c>
      <c r="AD20" s="164" t="s">
        <v>22</v>
      </c>
      <c r="AE20" s="22">
        <v>0</v>
      </c>
      <c r="AF20" s="164"/>
      <c r="AG20" s="22">
        <v>0</v>
      </c>
      <c r="AH20" s="164"/>
      <c r="AI20" s="22">
        <v>0</v>
      </c>
      <c r="AJ20" s="164"/>
      <c r="AK20" s="22">
        <v>0</v>
      </c>
      <c r="AL20" s="164"/>
      <c r="AM20" s="22">
        <v>0</v>
      </c>
      <c r="AN20" s="164"/>
      <c r="AO20" s="22">
        <v>0</v>
      </c>
      <c r="AP20" s="164"/>
      <c r="AQ20" s="22">
        <v>0</v>
      </c>
      <c r="AR20" s="164"/>
      <c r="AS20" s="22">
        <v>0</v>
      </c>
      <c r="AT20" s="164"/>
      <c r="AU20" s="22">
        <v>0</v>
      </c>
      <c r="AV20" s="164"/>
      <c r="AW20" s="22">
        <v>0</v>
      </c>
      <c r="AX20" s="164"/>
      <c r="AY20" s="22">
        <v>0</v>
      </c>
      <c r="AZ20" s="164"/>
      <c r="BA20" s="22">
        <v>0</v>
      </c>
      <c r="BB20" s="164"/>
      <c r="BC20" s="630">
        <v>0</v>
      </c>
      <c r="BD20" s="164"/>
      <c r="BE20" s="22">
        <v>0</v>
      </c>
      <c r="BF20" s="164"/>
      <c r="BG20" s="22">
        <v>0</v>
      </c>
      <c r="BH20" s="164"/>
      <c r="BI20" s="22">
        <v>0</v>
      </c>
      <c r="BJ20" s="166"/>
      <c r="BK20" s="22">
        <v>0</v>
      </c>
      <c r="BL20" s="164"/>
      <c r="BM20" s="22">
        <v>0</v>
      </c>
      <c r="BN20" s="164"/>
      <c r="BO20" s="22">
        <v>0</v>
      </c>
      <c r="BP20" s="164" t="s">
        <v>22</v>
      </c>
      <c r="BQ20" s="22">
        <v>0</v>
      </c>
      <c r="BR20" s="164"/>
      <c r="BS20" s="22">
        <v>0</v>
      </c>
      <c r="BT20" s="166"/>
      <c r="BU20" s="22">
        <v>0</v>
      </c>
      <c r="BV20" s="164"/>
      <c r="BW20" s="22">
        <v>0</v>
      </c>
      <c r="BX20" s="164"/>
      <c r="BY20" s="22">
        <v>0</v>
      </c>
      <c r="BZ20" s="164"/>
      <c r="CA20" s="540">
        <v>0</v>
      </c>
    </row>
    <row r="21" spans="1:79">
      <c r="A21" s="541" t="s">
        <v>958</v>
      </c>
      <c r="B21" s="169" t="s">
        <v>22</v>
      </c>
      <c r="C21" s="542">
        <f>ROUND(SUM(C16:C20),1)</f>
        <v>4406104</v>
      </c>
      <c r="D21" s="169"/>
      <c r="E21" s="542">
        <f>ROUND(SUM(E16:E20),1)</f>
        <v>0</v>
      </c>
      <c r="F21" s="169"/>
      <c r="G21" s="542">
        <f>ROUND(SUM(G16:G20),1)</f>
        <v>19</v>
      </c>
      <c r="H21" s="169"/>
      <c r="I21" s="542">
        <f>ROUND(SUM(I16:I20),1)</f>
        <v>0</v>
      </c>
      <c r="J21" s="169"/>
      <c r="K21" s="542">
        <f>ROUND(SUM(K16:K20),1)</f>
        <v>0</v>
      </c>
      <c r="L21" s="169"/>
      <c r="M21" s="542">
        <f>ROUND(SUM(M16:M20),1)</f>
        <v>0</v>
      </c>
      <c r="N21" s="169"/>
      <c r="O21" s="542">
        <f>ROUND(SUM(O16:O20),1)</f>
        <v>255669</v>
      </c>
      <c r="P21" s="169"/>
      <c r="Q21" s="542">
        <f>ROUND(SUM(Q16:Q20),1)</f>
        <v>2392546</v>
      </c>
      <c r="R21" s="169"/>
      <c r="S21" s="542">
        <f>ROUND(SUM(S16:S20),1)</f>
        <v>0</v>
      </c>
      <c r="T21" s="169"/>
      <c r="U21" s="542">
        <f>ROUND(SUM(U16:U20),1)</f>
        <v>0</v>
      </c>
      <c r="V21" s="169"/>
      <c r="W21" s="542">
        <f>ROUND(SUM(W16:W20),1)</f>
        <v>9107</v>
      </c>
      <c r="X21" s="169"/>
      <c r="Y21" s="542">
        <f>ROUND(SUM(Y16:Y20),1)</f>
        <v>0</v>
      </c>
      <c r="Z21" s="169"/>
      <c r="AA21" s="542">
        <f>ROUND(SUM(AA16:AA20),1)</f>
        <v>311211</v>
      </c>
      <c r="AB21" s="169"/>
      <c r="AC21" s="542">
        <f>ROUND(SUM(AC16:AC20),1)</f>
        <v>0</v>
      </c>
      <c r="AD21" s="164" t="s">
        <v>22</v>
      </c>
      <c r="AE21" s="542">
        <f>ROUND(SUM(AE16:AE20),1)</f>
        <v>0</v>
      </c>
      <c r="AF21" s="169"/>
      <c r="AG21" s="542">
        <f>ROUND(SUM(AG16:AG20),1)</f>
        <v>25</v>
      </c>
      <c r="AH21" s="169"/>
      <c r="AI21" s="542">
        <f>ROUND(SUM(AI16:AI20),1)</f>
        <v>27169</v>
      </c>
      <c r="AJ21" s="169"/>
      <c r="AK21" s="542">
        <f>ROUND(SUM(AK16:AK20),1)</f>
        <v>0</v>
      </c>
      <c r="AL21" s="169"/>
      <c r="AM21" s="542">
        <f>ROUND(SUM(AM16:AM20),1)</f>
        <v>112391</v>
      </c>
      <c r="AN21" s="169"/>
      <c r="AO21" s="542">
        <f>ROUND(SUM(AO16:AO20),1)</f>
        <v>34900</v>
      </c>
      <c r="AP21" s="169"/>
      <c r="AQ21" s="542">
        <f>ROUND(SUM(AQ16:AQ20),1)</f>
        <v>28916</v>
      </c>
      <c r="AR21" s="169"/>
      <c r="AS21" s="542">
        <f>ROUND(SUM(AS16:AS20),1)</f>
        <v>1247</v>
      </c>
      <c r="AT21" s="169"/>
      <c r="AU21" s="542">
        <f>ROUND(SUM(AU16:AU20),1)</f>
        <v>3597</v>
      </c>
      <c r="AV21" s="169"/>
      <c r="AW21" s="542">
        <f>ROUND(SUM(AW16:AW20),1)</f>
        <v>8542</v>
      </c>
      <c r="AX21" s="169"/>
      <c r="AY21" s="542">
        <f>ROUND(SUM(AY16:AY20),1)</f>
        <v>0</v>
      </c>
      <c r="AZ21" s="169"/>
      <c r="BA21" s="542">
        <f>ROUND(SUM(BA16:BA20),1)</f>
        <v>0</v>
      </c>
      <c r="BB21" s="169"/>
      <c r="BC21" s="734">
        <f>ROUND(SUM(BC16:BC20),1)</f>
        <v>1</v>
      </c>
      <c r="BD21" s="169"/>
      <c r="BE21" s="542">
        <f>ROUND(SUM(BE16:BE20),1)</f>
        <v>0</v>
      </c>
      <c r="BF21" s="169"/>
      <c r="BG21" s="542">
        <f>ROUND(SUM(BG16:BG20),1)</f>
        <v>0</v>
      </c>
      <c r="BH21" s="169"/>
      <c r="BI21" s="542">
        <f>ROUND(SUM(BI16:BI20),1)</f>
        <v>0</v>
      </c>
      <c r="BJ21" s="169"/>
      <c r="BK21" s="542">
        <f>ROUND(SUM(BK16:BK20),1)</f>
        <v>0</v>
      </c>
      <c r="BL21" s="169"/>
      <c r="BM21" s="542">
        <f>ROUND(SUM(BM16:BM20),1)</f>
        <v>0</v>
      </c>
      <c r="BN21" s="169"/>
      <c r="BO21" s="542">
        <f>ROUND(SUM(BO16:BO20),1)</f>
        <v>29525</v>
      </c>
      <c r="BP21" s="164" t="s">
        <v>22</v>
      </c>
      <c r="BQ21" s="542">
        <f>ROUND(SUM(BQ16:BQ20),1)</f>
        <v>3868</v>
      </c>
      <c r="BR21" s="169"/>
      <c r="BS21" s="542">
        <f>ROUND(SUM(BS16:BS20),1)</f>
        <v>3086</v>
      </c>
      <c r="BT21" s="169"/>
      <c r="BU21" s="542">
        <f>ROUND(SUM(BU16:BU20),1)</f>
        <v>12</v>
      </c>
      <c r="BV21" s="169"/>
      <c r="BW21" s="542">
        <f>ROUND(SUM(BW16:BW20),1)</f>
        <v>0</v>
      </c>
      <c r="BX21" s="169"/>
      <c r="BY21" s="542">
        <f>ROUND(SUM(BY16:BY20),1)</f>
        <v>0</v>
      </c>
      <c r="BZ21" s="169"/>
      <c r="CA21" s="542">
        <f>ROUND(SUM(CA16:CA20),1)</f>
        <v>0</v>
      </c>
    </row>
    <row r="22" spans="1:79">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t="s">
        <v>22</v>
      </c>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729"/>
      <c r="BD22" s="164"/>
      <c r="BE22" s="164"/>
      <c r="BF22" s="164"/>
      <c r="BG22" s="164"/>
      <c r="BH22" s="164"/>
      <c r="BI22" s="164"/>
      <c r="BJ22" s="164"/>
      <c r="BK22" s="164"/>
      <c r="BL22" s="164"/>
      <c r="BM22" s="164"/>
      <c r="BN22" s="164"/>
      <c r="BO22" s="164"/>
      <c r="BP22" s="164" t="s">
        <v>22</v>
      </c>
      <c r="BQ22" s="164"/>
      <c r="BR22" s="164"/>
      <c r="BS22" s="164"/>
      <c r="BT22" s="164"/>
      <c r="BU22" s="164"/>
      <c r="BV22" s="164"/>
      <c r="BW22" s="164"/>
      <c r="BX22" s="164"/>
      <c r="BY22" s="164"/>
      <c r="BZ22" s="164"/>
      <c r="CA22" s="164"/>
    </row>
    <row r="23" spans="1:79">
      <c r="A23" s="169" t="s">
        <v>6</v>
      </c>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t="s">
        <v>22</v>
      </c>
      <c r="AD23" s="164" t="s">
        <v>22</v>
      </c>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t="s">
        <v>22</v>
      </c>
      <c r="BB23" s="164"/>
      <c r="BC23" s="729"/>
      <c r="BD23" s="164"/>
      <c r="BE23" s="164"/>
      <c r="BF23" s="164"/>
      <c r="BG23" s="164"/>
      <c r="BH23" s="164"/>
      <c r="BI23" s="164"/>
      <c r="BJ23" s="164"/>
      <c r="BK23" s="164"/>
      <c r="BL23" s="164"/>
      <c r="BM23" s="164"/>
      <c r="BN23" s="164"/>
      <c r="BO23" s="164"/>
      <c r="BP23" s="164" t="s">
        <v>22</v>
      </c>
      <c r="BQ23" s="164"/>
      <c r="BR23" s="164"/>
      <c r="BS23" s="164"/>
      <c r="BT23" s="164"/>
      <c r="BU23" s="164"/>
      <c r="BV23" s="164"/>
      <c r="BW23" s="164"/>
      <c r="BX23" s="164"/>
      <c r="BY23" s="164"/>
      <c r="BZ23" s="164"/>
      <c r="CA23" s="164"/>
    </row>
    <row r="24" spans="1:79">
      <c r="A24" s="167" t="s">
        <v>544</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t="s">
        <v>22</v>
      </c>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729"/>
      <c r="BD24" s="164"/>
      <c r="BE24" s="164"/>
      <c r="BF24" s="164"/>
      <c r="BG24" s="164"/>
      <c r="BH24" s="164"/>
      <c r="BI24" s="164"/>
      <c r="BJ24" s="164"/>
      <c r="BK24" s="164"/>
      <c r="BL24" s="164"/>
      <c r="BM24" s="164"/>
      <c r="BN24" s="164"/>
      <c r="BO24" s="164"/>
      <c r="BP24" s="164" t="s">
        <v>22</v>
      </c>
      <c r="BQ24" s="164"/>
      <c r="BR24" s="164"/>
      <c r="BS24" s="164"/>
      <c r="BT24" s="164"/>
      <c r="BU24" s="164"/>
      <c r="BV24" s="164"/>
      <c r="BW24" s="164"/>
      <c r="BX24" s="164"/>
      <c r="BY24" s="164"/>
      <c r="BZ24" s="164"/>
      <c r="CA24" s="164"/>
    </row>
    <row r="25" spans="1:79">
      <c r="A25" s="403" t="s">
        <v>959</v>
      </c>
      <c r="B25" s="164" t="s">
        <v>301</v>
      </c>
      <c r="C25" s="22">
        <v>274308</v>
      </c>
      <c r="D25" s="164" t="s">
        <v>295</v>
      </c>
      <c r="E25" s="22">
        <v>0</v>
      </c>
      <c r="F25" s="164"/>
      <c r="G25" s="22">
        <v>0</v>
      </c>
      <c r="H25" s="164"/>
      <c r="I25" s="22">
        <v>0</v>
      </c>
      <c r="J25" s="22"/>
      <c r="K25" s="22">
        <v>0</v>
      </c>
      <c r="L25" s="164"/>
      <c r="M25" s="22">
        <v>0</v>
      </c>
      <c r="N25" s="164"/>
      <c r="O25" s="22">
        <v>0</v>
      </c>
      <c r="P25" s="164"/>
      <c r="Q25" s="22">
        <v>0</v>
      </c>
      <c r="R25" s="164"/>
      <c r="S25" s="22">
        <v>0</v>
      </c>
      <c r="T25" s="164"/>
      <c r="U25" s="22">
        <v>0</v>
      </c>
      <c r="V25" s="164"/>
      <c r="W25" s="22">
        <v>0</v>
      </c>
      <c r="X25" s="164"/>
      <c r="Y25" s="22">
        <v>0</v>
      </c>
      <c r="Z25" s="164"/>
      <c r="AA25" s="22">
        <v>0</v>
      </c>
      <c r="AB25" s="164"/>
      <c r="AC25" s="22">
        <v>0</v>
      </c>
      <c r="AD25" s="164" t="s">
        <v>22</v>
      </c>
      <c r="AE25" s="22">
        <v>0</v>
      </c>
      <c r="AF25" s="164"/>
      <c r="AG25" s="22">
        <v>0</v>
      </c>
      <c r="AH25" s="164"/>
      <c r="AI25" s="22">
        <v>0</v>
      </c>
      <c r="AJ25" s="164"/>
      <c r="AK25" s="22">
        <v>0</v>
      </c>
      <c r="AL25" s="164"/>
      <c r="AM25" s="22">
        <v>0</v>
      </c>
      <c r="AN25" s="164"/>
      <c r="AO25" s="22">
        <v>0</v>
      </c>
      <c r="AP25" s="164"/>
      <c r="AQ25" s="22">
        <v>0</v>
      </c>
      <c r="AR25" s="164"/>
      <c r="AS25" s="22">
        <v>0</v>
      </c>
      <c r="AT25" s="164"/>
      <c r="AU25" s="22">
        <v>0</v>
      </c>
      <c r="AV25" s="164"/>
      <c r="AW25" s="22">
        <v>0</v>
      </c>
      <c r="AX25" s="164"/>
      <c r="AY25" s="22">
        <v>0</v>
      </c>
      <c r="AZ25" s="164"/>
      <c r="BA25" s="22">
        <v>0</v>
      </c>
      <c r="BB25" s="164"/>
      <c r="BC25" s="630">
        <v>0</v>
      </c>
      <c r="BD25" s="164"/>
      <c r="BE25" s="22">
        <v>0</v>
      </c>
      <c r="BF25" s="164"/>
      <c r="BG25" s="22">
        <v>0</v>
      </c>
      <c r="BH25" s="164"/>
      <c r="BI25" s="22">
        <v>0</v>
      </c>
      <c r="BJ25" s="166"/>
      <c r="BK25" s="22">
        <v>0</v>
      </c>
      <c r="BL25" s="164"/>
      <c r="BM25" s="22">
        <v>0</v>
      </c>
      <c r="BN25" s="164"/>
      <c r="BO25" s="22">
        <v>0</v>
      </c>
      <c r="BP25" s="164" t="s">
        <v>22</v>
      </c>
      <c r="BQ25" s="22">
        <v>0</v>
      </c>
      <c r="BR25" s="164"/>
      <c r="BS25" s="22">
        <v>0</v>
      </c>
      <c r="BT25" s="166"/>
      <c r="BU25" s="22">
        <v>0</v>
      </c>
      <c r="BV25" s="164"/>
      <c r="BW25" s="22">
        <v>0</v>
      </c>
      <c r="BX25" s="164"/>
      <c r="BY25" s="22">
        <v>0</v>
      </c>
      <c r="BZ25" s="164"/>
      <c r="CA25" s="166">
        <v>0</v>
      </c>
    </row>
    <row r="26" spans="1:79">
      <c r="A26" s="403" t="s">
        <v>44</v>
      </c>
      <c r="B26" s="164" t="s">
        <v>22</v>
      </c>
      <c r="C26" s="22">
        <v>162973</v>
      </c>
      <c r="D26" s="164"/>
      <c r="E26" s="22">
        <v>0</v>
      </c>
      <c r="F26" s="164"/>
      <c r="G26" s="22">
        <v>0</v>
      </c>
      <c r="H26" s="164"/>
      <c r="I26" s="22">
        <v>0</v>
      </c>
      <c r="J26" s="22"/>
      <c r="K26" s="22">
        <v>0</v>
      </c>
      <c r="L26" s="164"/>
      <c r="M26" s="22">
        <v>0</v>
      </c>
      <c r="N26" s="164"/>
      <c r="O26" s="22">
        <v>0</v>
      </c>
      <c r="P26" s="164"/>
      <c r="Q26" s="22">
        <v>0</v>
      </c>
      <c r="R26" s="164"/>
      <c r="S26" s="22">
        <v>0</v>
      </c>
      <c r="T26" s="164"/>
      <c r="U26" s="22">
        <v>0</v>
      </c>
      <c r="V26" s="164"/>
      <c r="W26" s="22">
        <v>0</v>
      </c>
      <c r="X26" s="164"/>
      <c r="Y26" s="22">
        <v>0</v>
      </c>
      <c r="Z26" s="164"/>
      <c r="AA26" s="22">
        <v>94176</v>
      </c>
      <c r="AB26" s="164"/>
      <c r="AC26" s="22">
        <v>0</v>
      </c>
      <c r="AD26" s="164"/>
      <c r="AE26" s="22">
        <v>0</v>
      </c>
      <c r="AF26" s="164"/>
      <c r="AG26" s="22">
        <v>0</v>
      </c>
      <c r="AH26" s="164"/>
      <c r="AI26" s="22">
        <v>1707</v>
      </c>
      <c r="AJ26" s="164"/>
      <c r="AK26" s="22">
        <v>0</v>
      </c>
      <c r="AL26" s="164"/>
      <c r="AM26" s="22">
        <v>0</v>
      </c>
      <c r="AN26" s="164"/>
      <c r="AO26" s="22">
        <v>0</v>
      </c>
      <c r="AP26" s="164"/>
      <c r="AQ26" s="22">
        <v>0</v>
      </c>
      <c r="AR26" s="164"/>
      <c r="AS26" s="630">
        <v>65</v>
      </c>
      <c r="AT26" s="164"/>
      <c r="AU26" s="22">
        <v>0</v>
      </c>
      <c r="AV26" s="164"/>
      <c r="AW26" s="22">
        <v>0</v>
      </c>
      <c r="AX26" s="164"/>
      <c r="AY26" s="22">
        <v>0</v>
      </c>
      <c r="AZ26" s="164"/>
      <c r="BA26" s="22">
        <v>0</v>
      </c>
      <c r="BB26" s="164"/>
      <c r="BC26" s="630">
        <v>0</v>
      </c>
      <c r="BD26" s="164"/>
      <c r="BE26" s="22">
        <v>0</v>
      </c>
      <c r="BF26" s="164"/>
      <c r="BG26" s="22">
        <v>0</v>
      </c>
      <c r="BH26" s="164"/>
      <c r="BI26" s="22">
        <v>0</v>
      </c>
      <c r="BJ26" s="166"/>
      <c r="BK26" s="22">
        <v>0</v>
      </c>
      <c r="BL26" s="164"/>
      <c r="BM26" s="22">
        <v>0</v>
      </c>
      <c r="BN26" s="164"/>
      <c r="BO26" s="22">
        <v>4</v>
      </c>
      <c r="BP26" s="164"/>
      <c r="BQ26" s="22">
        <v>0</v>
      </c>
      <c r="BR26" s="164"/>
      <c r="BS26" s="22">
        <v>0</v>
      </c>
      <c r="BT26" s="166"/>
      <c r="BU26" s="22">
        <v>0</v>
      </c>
      <c r="BV26" s="164"/>
      <c r="BW26" s="22">
        <v>0</v>
      </c>
      <c r="BX26" s="164"/>
      <c r="BY26" s="22">
        <v>0</v>
      </c>
      <c r="BZ26" s="164"/>
      <c r="CA26" s="166">
        <v>0</v>
      </c>
    </row>
    <row r="27" spans="1:79">
      <c r="A27" s="403" t="s">
        <v>39</v>
      </c>
      <c r="B27" s="164" t="s">
        <v>22</v>
      </c>
      <c r="C27" s="22">
        <v>582435</v>
      </c>
      <c r="D27" s="164"/>
      <c r="E27" s="22">
        <v>0</v>
      </c>
      <c r="F27" s="164"/>
      <c r="G27" s="22">
        <v>0</v>
      </c>
      <c r="H27" s="164"/>
      <c r="I27" s="22">
        <v>0</v>
      </c>
      <c r="J27" s="22"/>
      <c r="K27" s="22">
        <v>0</v>
      </c>
      <c r="L27" s="164"/>
      <c r="M27" s="22">
        <v>0</v>
      </c>
      <c r="N27" s="164"/>
      <c r="O27" s="22">
        <v>0</v>
      </c>
      <c r="P27" s="164"/>
      <c r="Q27" s="22">
        <v>0</v>
      </c>
      <c r="R27" s="164"/>
      <c r="S27" s="22">
        <v>111064</v>
      </c>
      <c r="T27" s="164"/>
      <c r="U27" s="22">
        <v>0</v>
      </c>
      <c r="V27" s="164"/>
      <c r="W27" s="22">
        <v>0</v>
      </c>
      <c r="X27" s="164"/>
      <c r="Y27" s="22">
        <v>0</v>
      </c>
      <c r="Z27" s="164"/>
      <c r="AA27" s="22">
        <v>0</v>
      </c>
      <c r="AB27" s="164"/>
      <c r="AC27" s="22">
        <v>0</v>
      </c>
      <c r="AD27" s="164"/>
      <c r="AE27" s="22">
        <v>0</v>
      </c>
      <c r="AF27" s="164"/>
      <c r="AG27" s="22">
        <v>0</v>
      </c>
      <c r="AH27" s="164"/>
      <c r="AI27" s="22">
        <v>0</v>
      </c>
      <c r="AJ27" s="164"/>
      <c r="AK27" s="22">
        <v>0</v>
      </c>
      <c r="AL27" s="164"/>
      <c r="AM27" s="22">
        <v>0</v>
      </c>
      <c r="AN27" s="164"/>
      <c r="AO27" s="22">
        <v>-1047</v>
      </c>
      <c r="AP27" s="164"/>
      <c r="AQ27" s="22">
        <v>0</v>
      </c>
      <c r="AR27" s="164"/>
      <c r="AS27" s="22">
        <v>0</v>
      </c>
      <c r="AT27" s="164"/>
      <c r="AU27" s="22">
        <v>0</v>
      </c>
      <c r="AV27" s="164"/>
      <c r="AW27" s="22">
        <v>0</v>
      </c>
      <c r="AX27" s="164"/>
      <c r="AY27" s="22">
        <v>0</v>
      </c>
      <c r="AZ27" s="164"/>
      <c r="BA27" s="22">
        <v>0</v>
      </c>
      <c r="BB27" s="164"/>
      <c r="BC27" s="630">
        <v>0</v>
      </c>
      <c r="BD27" s="164"/>
      <c r="BE27" s="22">
        <v>0</v>
      </c>
      <c r="BF27" s="164"/>
      <c r="BG27" s="22">
        <v>0</v>
      </c>
      <c r="BH27" s="164"/>
      <c r="BI27" s="22">
        <v>0</v>
      </c>
      <c r="BJ27" s="166"/>
      <c r="BK27" s="22">
        <v>0</v>
      </c>
      <c r="BL27" s="164"/>
      <c r="BM27" s="22">
        <v>0</v>
      </c>
      <c r="BN27" s="164"/>
      <c r="BO27" s="22">
        <v>658</v>
      </c>
      <c r="BP27" s="164"/>
      <c r="BQ27" s="22">
        <v>0</v>
      </c>
      <c r="BR27" s="164"/>
      <c r="BS27" s="22">
        <v>0</v>
      </c>
      <c r="BT27" s="166"/>
      <c r="BU27" s="22">
        <v>0</v>
      </c>
      <c r="BV27" s="164"/>
      <c r="BW27" s="22">
        <v>0</v>
      </c>
      <c r="BX27" s="164"/>
      <c r="BY27" s="22">
        <v>0</v>
      </c>
      <c r="BZ27" s="164"/>
      <c r="CA27" s="166">
        <v>0</v>
      </c>
    </row>
    <row r="28" spans="1:79">
      <c r="A28" s="403" t="s">
        <v>42</v>
      </c>
      <c r="B28" s="164" t="s">
        <v>22</v>
      </c>
      <c r="C28" s="22"/>
      <c r="D28" s="164"/>
      <c r="E28" s="22"/>
      <c r="F28" s="164"/>
      <c r="G28" s="22"/>
      <c r="H28" s="164"/>
      <c r="I28" s="22"/>
      <c r="J28" s="22"/>
      <c r="K28" s="22"/>
      <c r="L28" s="164"/>
      <c r="M28" s="22"/>
      <c r="N28" s="164"/>
      <c r="O28" s="22"/>
      <c r="P28" s="164"/>
      <c r="Q28" s="22"/>
      <c r="R28" s="164"/>
      <c r="S28" s="22"/>
      <c r="T28" s="164"/>
      <c r="U28" s="22"/>
      <c r="V28" s="164"/>
      <c r="W28" s="22"/>
      <c r="X28" s="164"/>
      <c r="Y28" s="22"/>
      <c r="Z28" s="164"/>
      <c r="AA28" s="22"/>
      <c r="AB28" s="164"/>
      <c r="AC28" s="22"/>
      <c r="AD28" s="164"/>
      <c r="AE28" s="22"/>
      <c r="AF28" s="164"/>
      <c r="AG28" s="22"/>
      <c r="AH28" s="164"/>
      <c r="AI28" s="22"/>
      <c r="AJ28" s="164"/>
      <c r="AK28" s="22"/>
      <c r="AL28" s="164"/>
      <c r="AM28" s="22"/>
      <c r="AN28" s="164"/>
      <c r="AO28" s="22"/>
      <c r="AP28" s="164"/>
      <c r="AQ28" s="22"/>
      <c r="AR28" s="164"/>
      <c r="AS28" s="22"/>
      <c r="AT28" s="164"/>
      <c r="AU28" s="22"/>
      <c r="AV28" s="164"/>
      <c r="AW28" s="22"/>
      <c r="AX28" s="164"/>
      <c r="AY28" s="22"/>
      <c r="AZ28" s="164"/>
      <c r="BA28" s="22"/>
      <c r="BB28" s="164"/>
      <c r="BC28" s="630"/>
      <c r="BD28" s="164"/>
      <c r="BE28" s="22"/>
      <c r="BF28" s="164"/>
      <c r="BG28" s="22"/>
      <c r="BH28" s="164"/>
      <c r="BI28" s="22"/>
      <c r="BJ28" s="166"/>
      <c r="BK28" s="22"/>
      <c r="BL28" s="164"/>
      <c r="BM28" s="22"/>
      <c r="BN28" s="164"/>
      <c r="BO28" s="22"/>
      <c r="BP28" s="164"/>
      <c r="BQ28" s="22"/>
      <c r="BR28" s="164"/>
      <c r="BS28" s="22"/>
      <c r="BT28" s="166"/>
      <c r="BU28" s="22"/>
      <c r="BV28" s="164"/>
      <c r="BW28" s="22"/>
      <c r="BX28" s="164"/>
      <c r="BY28" s="22"/>
      <c r="BZ28" s="164"/>
      <c r="CA28" s="166" t="s">
        <v>22</v>
      </c>
    </row>
    <row r="29" spans="1:79">
      <c r="A29" s="404" t="s">
        <v>101</v>
      </c>
      <c r="B29" s="164" t="s">
        <v>22</v>
      </c>
      <c r="C29" s="22">
        <v>0</v>
      </c>
      <c r="D29" s="164"/>
      <c r="E29" s="22">
        <v>0</v>
      </c>
      <c r="F29" s="164"/>
      <c r="G29" s="22">
        <v>0</v>
      </c>
      <c r="H29" s="164"/>
      <c r="I29" s="22">
        <v>0</v>
      </c>
      <c r="J29" s="22"/>
      <c r="K29" s="22">
        <v>0</v>
      </c>
      <c r="L29" s="164"/>
      <c r="M29" s="22">
        <v>0</v>
      </c>
      <c r="N29" s="164"/>
      <c r="O29" s="22">
        <v>0</v>
      </c>
      <c r="P29" s="164"/>
      <c r="Q29" s="22">
        <v>0</v>
      </c>
      <c r="R29" s="164"/>
      <c r="S29" s="22">
        <v>0</v>
      </c>
      <c r="T29" s="164"/>
      <c r="U29" s="22">
        <v>0</v>
      </c>
      <c r="V29" s="164"/>
      <c r="W29" s="22">
        <v>0</v>
      </c>
      <c r="X29" s="164"/>
      <c r="Y29" s="22">
        <v>0</v>
      </c>
      <c r="Z29" s="164"/>
      <c r="AA29" s="22">
        <v>0</v>
      </c>
      <c r="AB29" s="164"/>
      <c r="AC29" s="22">
        <v>0</v>
      </c>
      <c r="AD29" s="164"/>
      <c r="AE29" s="22">
        <v>0</v>
      </c>
      <c r="AF29" s="164"/>
      <c r="AG29" s="22">
        <v>0</v>
      </c>
      <c r="AH29" s="164"/>
      <c r="AI29" s="22">
        <v>0</v>
      </c>
      <c r="AJ29" s="164"/>
      <c r="AK29" s="22">
        <v>0</v>
      </c>
      <c r="AL29" s="164"/>
      <c r="AM29" s="22">
        <v>0</v>
      </c>
      <c r="AN29" s="164"/>
      <c r="AO29" s="22">
        <v>0</v>
      </c>
      <c r="AP29" s="164"/>
      <c r="AQ29" s="22">
        <v>0</v>
      </c>
      <c r="AR29" s="164"/>
      <c r="AS29" s="22">
        <v>0</v>
      </c>
      <c r="AT29" s="164"/>
      <c r="AU29" s="22">
        <v>0</v>
      </c>
      <c r="AV29" s="164"/>
      <c r="AW29" s="22">
        <v>0</v>
      </c>
      <c r="AX29" s="164"/>
      <c r="AY29" s="22">
        <v>0</v>
      </c>
      <c r="AZ29" s="164"/>
      <c r="BA29" s="22">
        <v>0</v>
      </c>
      <c r="BB29" s="164"/>
      <c r="BC29" s="630">
        <v>0</v>
      </c>
      <c r="BD29" s="164"/>
      <c r="BE29" s="22">
        <v>0</v>
      </c>
      <c r="BF29" s="164"/>
      <c r="BG29" s="22">
        <v>0</v>
      </c>
      <c r="BH29" s="164"/>
      <c r="BI29" s="22">
        <v>0</v>
      </c>
      <c r="BJ29" s="166"/>
      <c r="BK29" s="22">
        <v>0</v>
      </c>
      <c r="BL29" s="164"/>
      <c r="BM29" s="22">
        <v>0</v>
      </c>
      <c r="BN29" s="164"/>
      <c r="BO29" s="22">
        <v>0</v>
      </c>
      <c r="BP29" s="164"/>
      <c r="BQ29" s="22">
        <v>0</v>
      </c>
      <c r="BR29" s="164"/>
      <c r="BS29" s="22">
        <v>0</v>
      </c>
      <c r="BT29" s="166"/>
      <c r="BU29" s="22">
        <v>0</v>
      </c>
      <c r="BV29" s="164"/>
      <c r="BW29" s="22">
        <v>0</v>
      </c>
      <c r="BX29" s="164"/>
      <c r="BY29" s="22">
        <v>0</v>
      </c>
      <c r="BZ29" s="164"/>
      <c r="CA29" s="166">
        <v>0</v>
      </c>
    </row>
    <row r="30" spans="1:79">
      <c r="A30" s="403" t="s">
        <v>43</v>
      </c>
      <c r="B30" s="164" t="s">
        <v>22</v>
      </c>
      <c r="C30" s="22">
        <v>400047</v>
      </c>
      <c r="D30" s="164"/>
      <c r="E30" s="22">
        <v>0</v>
      </c>
      <c r="F30" s="164"/>
      <c r="G30" s="22">
        <v>0</v>
      </c>
      <c r="H30" s="164"/>
      <c r="I30" s="22">
        <v>0</v>
      </c>
      <c r="J30" s="22"/>
      <c r="K30" s="22">
        <v>0</v>
      </c>
      <c r="L30" s="164"/>
      <c r="M30" s="22">
        <v>0</v>
      </c>
      <c r="N30" s="164"/>
      <c r="O30" s="22">
        <v>0</v>
      </c>
      <c r="P30" s="164"/>
      <c r="Q30" s="22">
        <v>0</v>
      </c>
      <c r="R30" s="164"/>
      <c r="S30" s="22">
        <v>0</v>
      </c>
      <c r="T30" s="164"/>
      <c r="U30" s="22">
        <v>0</v>
      </c>
      <c r="V30" s="164"/>
      <c r="W30" s="22">
        <v>0</v>
      </c>
      <c r="X30" s="164"/>
      <c r="Y30" s="22">
        <v>0</v>
      </c>
      <c r="Z30" s="164"/>
      <c r="AA30" s="22">
        <v>0</v>
      </c>
      <c r="AB30" s="164"/>
      <c r="AC30" s="22">
        <v>0</v>
      </c>
      <c r="AD30" s="164"/>
      <c r="AE30" s="22">
        <v>0</v>
      </c>
      <c r="AF30" s="164"/>
      <c r="AG30" s="22">
        <v>0</v>
      </c>
      <c r="AH30" s="164"/>
      <c r="AI30" s="22">
        <v>0</v>
      </c>
      <c r="AJ30" s="164"/>
      <c r="AK30" s="22">
        <v>0</v>
      </c>
      <c r="AL30" s="164"/>
      <c r="AM30" s="22">
        <v>0</v>
      </c>
      <c r="AN30" s="164"/>
      <c r="AO30" s="22">
        <v>73153</v>
      </c>
      <c r="AP30" s="164"/>
      <c r="AQ30" s="22">
        <v>3</v>
      </c>
      <c r="AR30" s="164"/>
      <c r="AS30" s="22">
        <v>0</v>
      </c>
      <c r="AT30" s="164"/>
      <c r="AU30" s="22">
        <v>0</v>
      </c>
      <c r="AV30" s="164"/>
      <c r="AW30" s="22">
        <v>0</v>
      </c>
      <c r="AX30" s="164"/>
      <c r="AY30" s="22">
        <v>0</v>
      </c>
      <c r="AZ30" s="164"/>
      <c r="BA30" s="22">
        <v>0</v>
      </c>
      <c r="BB30" s="164"/>
      <c r="BC30" s="630">
        <v>0</v>
      </c>
      <c r="BD30" s="164"/>
      <c r="BE30" s="22">
        <v>0</v>
      </c>
      <c r="BF30" s="164"/>
      <c r="BG30" s="22">
        <v>0</v>
      </c>
      <c r="BH30" s="164"/>
      <c r="BI30" s="22">
        <v>0</v>
      </c>
      <c r="BJ30" s="166"/>
      <c r="BK30" s="22">
        <v>0</v>
      </c>
      <c r="BL30" s="164"/>
      <c r="BM30" s="22">
        <v>0</v>
      </c>
      <c r="BN30" s="164"/>
      <c r="BO30" s="22">
        <v>0</v>
      </c>
      <c r="BP30" s="164"/>
      <c r="BQ30" s="22">
        <v>0</v>
      </c>
      <c r="BR30" s="164"/>
      <c r="BS30" s="22">
        <v>0</v>
      </c>
      <c r="BT30" s="166"/>
      <c r="BU30" s="22">
        <v>0</v>
      </c>
      <c r="BV30" s="164"/>
      <c r="BW30" s="22">
        <v>0</v>
      </c>
      <c r="BX30" s="164"/>
      <c r="BY30" s="22">
        <v>0</v>
      </c>
      <c r="BZ30" s="164"/>
      <c r="CA30" s="166">
        <v>0</v>
      </c>
    </row>
    <row r="31" spans="1:79">
      <c r="A31" s="403" t="s">
        <v>102</v>
      </c>
      <c r="B31" s="164" t="s">
        <v>22</v>
      </c>
      <c r="C31" s="22">
        <v>55728</v>
      </c>
      <c r="D31" s="164"/>
      <c r="E31" s="22">
        <v>0</v>
      </c>
      <c r="F31" s="164"/>
      <c r="G31" s="22">
        <v>0</v>
      </c>
      <c r="H31" s="164"/>
      <c r="I31" s="22">
        <v>0</v>
      </c>
      <c r="J31" s="22"/>
      <c r="K31" s="22">
        <v>0</v>
      </c>
      <c r="L31" s="164"/>
      <c r="M31" s="22">
        <v>0</v>
      </c>
      <c r="N31" s="164"/>
      <c r="O31" s="22">
        <v>0</v>
      </c>
      <c r="P31" s="164"/>
      <c r="Q31" s="22">
        <v>0</v>
      </c>
      <c r="R31" s="164"/>
      <c r="S31" s="22">
        <v>0</v>
      </c>
      <c r="T31" s="164"/>
      <c r="U31" s="22">
        <v>0</v>
      </c>
      <c r="V31" s="164"/>
      <c r="W31" s="22">
        <v>0</v>
      </c>
      <c r="X31" s="164"/>
      <c r="Y31" s="22">
        <v>0</v>
      </c>
      <c r="Z31" s="164"/>
      <c r="AA31" s="22">
        <v>0</v>
      </c>
      <c r="AB31" s="164"/>
      <c r="AC31" s="22">
        <v>0</v>
      </c>
      <c r="AD31" s="164"/>
      <c r="AE31" s="22">
        <v>0</v>
      </c>
      <c r="AF31" s="164"/>
      <c r="AG31" s="22">
        <v>0</v>
      </c>
      <c r="AH31" s="164"/>
      <c r="AI31" s="22">
        <v>0</v>
      </c>
      <c r="AJ31" s="164"/>
      <c r="AK31" s="22">
        <v>0</v>
      </c>
      <c r="AL31" s="164"/>
      <c r="AM31" s="22">
        <v>0</v>
      </c>
      <c r="AN31" s="164"/>
      <c r="AO31" s="22">
        <v>0</v>
      </c>
      <c r="AP31" s="164"/>
      <c r="AQ31" s="22">
        <v>0</v>
      </c>
      <c r="AR31" s="164"/>
      <c r="AS31" s="22">
        <v>0</v>
      </c>
      <c r="AT31" s="164"/>
      <c r="AU31" s="22">
        <v>0</v>
      </c>
      <c r="AV31" s="164"/>
      <c r="AW31" s="22">
        <v>-15066</v>
      </c>
      <c r="AX31" s="164"/>
      <c r="AY31" s="22">
        <v>0</v>
      </c>
      <c r="AZ31" s="164"/>
      <c r="BA31" s="22">
        <v>0</v>
      </c>
      <c r="BB31" s="164"/>
      <c r="BC31" s="630">
        <v>0</v>
      </c>
      <c r="BD31" s="164"/>
      <c r="BE31" s="22">
        <v>0</v>
      </c>
      <c r="BF31" s="164"/>
      <c r="BG31" s="22">
        <v>0</v>
      </c>
      <c r="BH31" s="164"/>
      <c r="BI31" s="22">
        <v>0</v>
      </c>
      <c r="BJ31" s="166"/>
      <c r="BK31" s="22">
        <v>0</v>
      </c>
      <c r="BL31" s="164"/>
      <c r="BM31" s="22">
        <v>0</v>
      </c>
      <c r="BN31" s="164"/>
      <c r="BO31" s="22">
        <v>0</v>
      </c>
      <c r="BP31" s="164"/>
      <c r="BQ31" s="22">
        <v>0</v>
      </c>
      <c r="BR31" s="164"/>
      <c r="BS31" s="22">
        <v>0</v>
      </c>
      <c r="BT31" s="166"/>
      <c r="BU31" s="22">
        <v>0</v>
      </c>
      <c r="BV31" s="164"/>
      <c r="BW31" s="22">
        <v>0</v>
      </c>
      <c r="BX31" s="164"/>
      <c r="BY31" s="22">
        <v>0</v>
      </c>
      <c r="BZ31" s="164"/>
      <c r="CA31" s="166">
        <v>0</v>
      </c>
    </row>
    <row r="32" spans="1:79">
      <c r="A32" s="403" t="s">
        <v>960</v>
      </c>
      <c r="B32" s="164" t="s">
        <v>22</v>
      </c>
      <c r="C32" s="22">
        <v>0</v>
      </c>
      <c r="D32" s="164"/>
      <c r="E32" s="22">
        <v>0</v>
      </c>
      <c r="F32" s="164"/>
      <c r="G32" s="22">
        <v>0</v>
      </c>
      <c r="H32" s="164"/>
      <c r="I32" s="22">
        <v>0</v>
      </c>
      <c r="J32" s="22"/>
      <c r="K32" s="22">
        <v>0</v>
      </c>
      <c r="L32" s="164"/>
      <c r="M32" s="22">
        <v>0</v>
      </c>
      <c r="N32" s="164"/>
      <c r="O32" s="22">
        <v>0</v>
      </c>
      <c r="P32" s="164"/>
      <c r="Q32" s="22">
        <v>0</v>
      </c>
      <c r="R32" s="164"/>
      <c r="S32" s="22">
        <v>42353</v>
      </c>
      <c r="T32" s="164"/>
      <c r="U32" s="22">
        <v>0</v>
      </c>
      <c r="V32" s="164"/>
      <c r="W32" s="22">
        <v>0</v>
      </c>
      <c r="X32" s="164"/>
      <c r="Y32" s="22">
        <v>0</v>
      </c>
      <c r="Z32" s="164"/>
      <c r="AA32" s="22">
        <v>0</v>
      </c>
      <c r="AB32" s="164"/>
      <c r="AC32" s="22">
        <v>0</v>
      </c>
      <c r="AD32" s="164"/>
      <c r="AE32" s="22">
        <v>0</v>
      </c>
      <c r="AF32" s="164"/>
      <c r="AG32" s="22">
        <v>0</v>
      </c>
      <c r="AH32" s="164"/>
      <c r="AI32" s="22">
        <v>0</v>
      </c>
      <c r="AJ32" s="164"/>
      <c r="AK32" s="22">
        <v>0</v>
      </c>
      <c r="AL32" s="164"/>
      <c r="AM32" s="22">
        <v>687326</v>
      </c>
      <c r="AN32" s="164"/>
      <c r="AO32" s="22">
        <v>0</v>
      </c>
      <c r="AP32" s="164"/>
      <c r="AQ32" s="22">
        <v>0</v>
      </c>
      <c r="AR32" s="164"/>
      <c r="AS32" s="22">
        <v>0</v>
      </c>
      <c r="AT32" s="164"/>
      <c r="AU32" s="22">
        <v>0</v>
      </c>
      <c r="AV32" s="164"/>
      <c r="AW32" s="22">
        <v>0</v>
      </c>
      <c r="AX32" s="164"/>
      <c r="AY32" s="22">
        <v>0</v>
      </c>
      <c r="AZ32" s="164"/>
      <c r="BA32" s="22">
        <v>0</v>
      </c>
      <c r="BB32" s="164"/>
      <c r="BC32" s="630">
        <v>0</v>
      </c>
      <c r="BD32" s="164"/>
      <c r="BE32" s="22">
        <v>0</v>
      </c>
      <c r="BF32" s="164"/>
      <c r="BG32" s="22">
        <v>0</v>
      </c>
      <c r="BH32" s="164"/>
      <c r="BI32" s="22">
        <v>0</v>
      </c>
      <c r="BJ32" s="166"/>
      <c r="BK32" s="22">
        <v>0</v>
      </c>
      <c r="BL32" s="164"/>
      <c r="BM32" s="22">
        <v>0</v>
      </c>
      <c r="BN32" s="164"/>
      <c r="BO32" s="22">
        <v>0</v>
      </c>
      <c r="BP32" s="164"/>
      <c r="BQ32" s="22">
        <v>0</v>
      </c>
      <c r="BR32" s="164"/>
      <c r="BS32" s="22">
        <v>0</v>
      </c>
      <c r="BT32" s="166"/>
      <c r="BU32" s="22">
        <v>0</v>
      </c>
      <c r="BV32" s="164"/>
      <c r="BW32" s="22">
        <v>0</v>
      </c>
      <c r="BX32" s="164"/>
      <c r="BY32" s="22">
        <v>0</v>
      </c>
      <c r="BZ32" s="164"/>
      <c r="CA32" s="166">
        <v>0</v>
      </c>
    </row>
    <row r="33" spans="1:86">
      <c r="A33" s="403" t="s">
        <v>45</v>
      </c>
      <c r="B33" s="164" t="s">
        <v>22</v>
      </c>
      <c r="C33" s="22">
        <v>562120</v>
      </c>
      <c r="D33" s="164" t="s">
        <v>295</v>
      </c>
      <c r="E33" s="22">
        <v>0</v>
      </c>
      <c r="F33" s="164"/>
      <c r="G33" s="22">
        <v>0</v>
      </c>
      <c r="H33" s="164"/>
      <c r="I33" s="22">
        <v>0</v>
      </c>
      <c r="J33" s="22"/>
      <c r="K33" s="22">
        <v>0</v>
      </c>
      <c r="L33" s="164"/>
      <c r="M33" s="22">
        <v>0</v>
      </c>
      <c r="N33" s="164"/>
      <c r="O33" s="22">
        <v>0</v>
      </c>
      <c r="P33" s="164"/>
      <c r="Q33" s="22">
        <v>0</v>
      </c>
      <c r="R33" s="164"/>
      <c r="S33" s="22">
        <v>127407</v>
      </c>
      <c r="T33" s="164"/>
      <c r="U33" s="22">
        <v>0</v>
      </c>
      <c r="V33" s="164"/>
      <c r="W33" s="22">
        <v>0</v>
      </c>
      <c r="X33" s="164"/>
      <c r="Y33" s="22">
        <v>0</v>
      </c>
      <c r="Z33" s="164"/>
      <c r="AA33" s="22">
        <v>0</v>
      </c>
      <c r="AB33" s="164"/>
      <c r="AC33" s="22">
        <v>0</v>
      </c>
      <c r="AD33" s="164" t="s">
        <v>22</v>
      </c>
      <c r="AE33" s="22">
        <v>0</v>
      </c>
      <c r="AF33" s="164"/>
      <c r="AG33" s="22">
        <v>0</v>
      </c>
      <c r="AH33" s="164"/>
      <c r="AI33" s="22">
        <v>0</v>
      </c>
      <c r="AJ33" s="164"/>
      <c r="AK33" s="22">
        <v>0</v>
      </c>
      <c r="AL33" s="164"/>
      <c r="AM33" s="22">
        <v>0</v>
      </c>
      <c r="AN33" s="164"/>
      <c r="AO33" s="22">
        <v>0</v>
      </c>
      <c r="AP33" s="164"/>
      <c r="AQ33" s="22">
        <v>0</v>
      </c>
      <c r="AR33" s="164"/>
      <c r="AS33" s="22">
        <v>0</v>
      </c>
      <c r="AT33" s="164"/>
      <c r="AU33" s="22">
        <v>0</v>
      </c>
      <c r="AV33" s="164"/>
      <c r="AW33" s="22">
        <v>0</v>
      </c>
      <c r="AX33" s="164"/>
      <c r="AY33" s="22">
        <v>0</v>
      </c>
      <c r="AZ33" s="164"/>
      <c r="BA33" s="22">
        <v>0</v>
      </c>
      <c r="BB33" s="164"/>
      <c r="BC33" s="630">
        <v>0</v>
      </c>
      <c r="BD33" s="164"/>
      <c r="BE33" s="22">
        <v>0</v>
      </c>
      <c r="BF33" s="164"/>
      <c r="BG33" s="22">
        <v>0</v>
      </c>
      <c r="BH33" s="164"/>
      <c r="BI33" s="22">
        <v>0</v>
      </c>
      <c r="BJ33" s="166"/>
      <c r="BK33" s="22">
        <v>0</v>
      </c>
      <c r="BL33" s="164"/>
      <c r="BM33" s="22">
        <v>0</v>
      </c>
      <c r="BN33" s="164"/>
      <c r="BO33" s="22">
        <v>0</v>
      </c>
      <c r="BP33" s="164" t="s">
        <v>22</v>
      </c>
      <c r="BQ33" s="22">
        <v>0</v>
      </c>
      <c r="BR33" s="164"/>
      <c r="BS33" s="22">
        <v>0</v>
      </c>
      <c r="BT33" s="166"/>
      <c r="BU33" s="22">
        <v>0</v>
      </c>
      <c r="BV33" s="164"/>
      <c r="BW33" s="22">
        <v>0</v>
      </c>
      <c r="BX33" s="164"/>
      <c r="BY33" s="22">
        <v>0</v>
      </c>
      <c r="BZ33" s="164"/>
      <c r="CA33" s="166">
        <v>0</v>
      </c>
    </row>
    <row r="34" spans="1:86">
      <c r="A34" s="403" t="s">
        <v>961</v>
      </c>
      <c r="B34" s="164" t="s">
        <v>22</v>
      </c>
      <c r="C34" s="22">
        <v>1850840</v>
      </c>
      <c r="D34" s="164" t="s">
        <v>295</v>
      </c>
      <c r="E34" s="22">
        <v>0</v>
      </c>
      <c r="F34" s="164"/>
      <c r="G34" s="22">
        <v>0</v>
      </c>
      <c r="H34" s="164"/>
      <c r="I34" s="22">
        <v>0</v>
      </c>
      <c r="J34" s="22"/>
      <c r="K34" s="22">
        <v>0</v>
      </c>
      <c r="L34" s="164"/>
      <c r="M34" s="22">
        <v>0</v>
      </c>
      <c r="N34" s="164"/>
      <c r="O34" s="22">
        <v>0</v>
      </c>
      <c r="P34" s="164"/>
      <c r="Q34" s="22">
        <v>4209</v>
      </c>
      <c r="R34" s="164"/>
      <c r="S34" s="22">
        <v>0</v>
      </c>
      <c r="T34" s="164"/>
      <c r="U34" s="22">
        <v>0</v>
      </c>
      <c r="V34" s="164"/>
      <c r="W34" s="22">
        <v>0</v>
      </c>
      <c r="X34" s="164"/>
      <c r="Y34" s="22">
        <v>0</v>
      </c>
      <c r="Z34" s="164"/>
      <c r="AA34" s="22">
        <v>0</v>
      </c>
      <c r="AB34" s="164"/>
      <c r="AC34" s="22">
        <v>0</v>
      </c>
      <c r="AD34" s="164" t="s">
        <v>22</v>
      </c>
      <c r="AE34" s="22">
        <v>0</v>
      </c>
      <c r="AF34" s="164"/>
      <c r="AG34" s="22">
        <v>0</v>
      </c>
      <c r="AH34" s="164"/>
      <c r="AI34" s="22">
        <v>0</v>
      </c>
      <c r="AJ34" s="164"/>
      <c r="AK34" s="22">
        <v>0</v>
      </c>
      <c r="AL34" s="164"/>
      <c r="AM34" s="22">
        <v>0</v>
      </c>
      <c r="AN34" s="164"/>
      <c r="AO34" s="22">
        <v>0</v>
      </c>
      <c r="AP34" s="164"/>
      <c r="AQ34" s="22">
        <v>0</v>
      </c>
      <c r="AR34" s="164"/>
      <c r="AS34" s="22">
        <v>0</v>
      </c>
      <c r="AT34" s="164"/>
      <c r="AU34" s="22">
        <v>2154</v>
      </c>
      <c r="AV34" s="164"/>
      <c r="AW34" s="22">
        <v>0</v>
      </c>
      <c r="AX34" s="164"/>
      <c r="AY34" s="22">
        <v>0</v>
      </c>
      <c r="AZ34" s="164"/>
      <c r="BA34" s="22">
        <v>0</v>
      </c>
      <c r="BB34" s="164"/>
      <c r="BC34" s="630">
        <v>0</v>
      </c>
      <c r="BD34" s="164"/>
      <c r="BE34" s="22">
        <v>0</v>
      </c>
      <c r="BF34" s="164"/>
      <c r="BG34" s="22">
        <v>0</v>
      </c>
      <c r="BH34" s="164"/>
      <c r="BI34" s="22">
        <v>0</v>
      </c>
      <c r="BJ34" s="166"/>
      <c r="BK34" s="22">
        <v>0</v>
      </c>
      <c r="BL34" s="164"/>
      <c r="BM34" s="22">
        <v>0</v>
      </c>
      <c r="BN34" s="164"/>
      <c r="BO34" s="22">
        <v>0</v>
      </c>
      <c r="BP34" s="164" t="s">
        <v>22</v>
      </c>
      <c r="BQ34" s="22">
        <v>0</v>
      </c>
      <c r="BR34" s="164"/>
      <c r="BS34" s="22">
        <v>0</v>
      </c>
      <c r="BT34" s="166"/>
      <c r="BU34" s="22">
        <v>0</v>
      </c>
      <c r="BV34" s="164"/>
      <c r="BW34" s="22">
        <v>0</v>
      </c>
      <c r="BX34" s="164"/>
      <c r="BY34" s="22">
        <v>0</v>
      </c>
      <c r="BZ34" s="164"/>
      <c r="CA34" s="166">
        <v>0</v>
      </c>
    </row>
    <row r="35" spans="1:86" ht="2.25" customHeight="1">
      <c r="A35" s="403"/>
      <c r="B35" s="164" t="s">
        <v>22</v>
      </c>
      <c r="C35" s="166"/>
      <c r="D35" s="164"/>
      <c r="E35" s="166"/>
      <c r="F35" s="164"/>
      <c r="G35" s="166"/>
      <c r="H35" s="164"/>
      <c r="I35" s="166"/>
      <c r="J35" s="166"/>
      <c r="K35" s="166"/>
      <c r="L35" s="164"/>
      <c r="M35" s="166"/>
      <c r="N35" s="164"/>
      <c r="O35" s="166"/>
      <c r="P35" s="164"/>
      <c r="Q35" s="166"/>
      <c r="R35" s="164"/>
      <c r="S35" s="166"/>
      <c r="T35" s="164"/>
      <c r="U35" s="166"/>
      <c r="V35" s="164"/>
      <c r="W35" s="166"/>
      <c r="X35" s="164"/>
      <c r="Y35" s="166"/>
      <c r="Z35" s="164"/>
      <c r="AA35" s="166"/>
      <c r="AB35" s="164"/>
      <c r="AC35" s="166">
        <v>0</v>
      </c>
      <c r="AD35" s="164"/>
      <c r="AE35" s="166"/>
      <c r="AF35" s="164"/>
      <c r="AG35" s="166">
        <v>0</v>
      </c>
      <c r="AH35" s="164"/>
      <c r="AI35" s="166"/>
      <c r="AJ35" s="164"/>
      <c r="AK35" s="166"/>
      <c r="AL35" s="164"/>
      <c r="AM35" s="166"/>
      <c r="AN35" s="164"/>
      <c r="AO35" s="166"/>
      <c r="AP35" s="164"/>
      <c r="AQ35" s="166"/>
      <c r="AR35" s="164"/>
      <c r="AS35" s="166"/>
      <c r="AT35" s="164"/>
      <c r="AU35" s="166"/>
      <c r="AV35" s="164"/>
      <c r="AW35" s="166"/>
      <c r="AX35" s="164"/>
      <c r="AY35" s="166"/>
      <c r="AZ35" s="164"/>
      <c r="BA35" s="166"/>
      <c r="BB35" s="164"/>
      <c r="BC35" s="735"/>
      <c r="BD35" s="164"/>
      <c r="BE35" s="166"/>
      <c r="BF35" s="164"/>
      <c r="BG35" s="166"/>
      <c r="BH35" s="164"/>
      <c r="BI35" s="166"/>
      <c r="BJ35" s="166"/>
      <c r="BK35" s="166"/>
      <c r="BL35" s="164"/>
      <c r="BM35" s="166"/>
      <c r="BN35" s="164"/>
      <c r="BO35" s="166"/>
      <c r="BP35" s="164"/>
      <c r="BQ35" s="166"/>
      <c r="BR35" s="164"/>
      <c r="BS35" s="166"/>
      <c r="BT35" s="166"/>
      <c r="BU35" s="166"/>
      <c r="BV35" s="164"/>
      <c r="BW35" s="166"/>
      <c r="BX35" s="164"/>
      <c r="BY35" s="166"/>
      <c r="BZ35" s="164"/>
      <c r="CA35" s="166"/>
    </row>
    <row r="36" spans="1:86">
      <c r="A36" s="169" t="s">
        <v>547</v>
      </c>
      <c r="B36" s="164" t="s">
        <v>22</v>
      </c>
      <c r="C36" s="405">
        <f>ROUND(SUM(C25:C35),1)</f>
        <v>3888451</v>
      </c>
      <c r="D36" s="169"/>
      <c r="E36" s="405">
        <f>ROUND(SUM(E25:E35),1)</f>
        <v>0</v>
      </c>
      <c r="F36" s="169"/>
      <c r="G36" s="405">
        <f>ROUND(SUM(G25:G35),1)</f>
        <v>0</v>
      </c>
      <c r="H36" s="169"/>
      <c r="I36" s="405">
        <f>ROUND(SUM(I25:I35),1)</f>
        <v>0</v>
      </c>
      <c r="J36" s="169"/>
      <c r="K36" s="405">
        <f>ROUND(SUM(K25:K35),1)</f>
        <v>0</v>
      </c>
      <c r="L36" s="169"/>
      <c r="M36" s="405">
        <f>ROUND(SUM(M25:M35),1)</f>
        <v>0</v>
      </c>
      <c r="N36" s="169"/>
      <c r="O36" s="405">
        <f>ROUND(SUM(O25:O35),1)</f>
        <v>0</v>
      </c>
      <c r="P36" s="169"/>
      <c r="Q36" s="405">
        <f>ROUND(SUM(Q25:Q35),1)</f>
        <v>4209</v>
      </c>
      <c r="R36" s="169"/>
      <c r="S36" s="405">
        <f>ROUND(SUM(S25:S35),1)</f>
        <v>280824</v>
      </c>
      <c r="T36" s="169"/>
      <c r="U36" s="405">
        <f>ROUND(SUM(U25:U35),1)</f>
        <v>0</v>
      </c>
      <c r="V36" s="169"/>
      <c r="W36" s="405">
        <f>ROUND(SUM(W25:W35),1)</f>
        <v>0</v>
      </c>
      <c r="X36" s="169"/>
      <c r="Y36" s="405">
        <f>ROUND(SUM(Y25:Y35),1)</f>
        <v>0</v>
      </c>
      <c r="Z36" s="169"/>
      <c r="AA36" s="405">
        <f>ROUND(SUM(AA25:AA35),1)</f>
        <v>94176</v>
      </c>
      <c r="AB36" s="169"/>
      <c r="AC36" s="405">
        <f>ROUND(SUM(AC25:AC35),1)</f>
        <v>0</v>
      </c>
      <c r="AD36" s="169"/>
      <c r="AE36" s="405">
        <f>ROUND(SUM(AE25:AE35),1)</f>
        <v>0</v>
      </c>
      <c r="AF36" s="169"/>
      <c r="AG36" s="405">
        <f>ROUND(SUM(AG25:AG35),1)</f>
        <v>0</v>
      </c>
      <c r="AH36" s="169"/>
      <c r="AI36" s="405">
        <f>ROUND(SUM(AI25:AI35),1)</f>
        <v>1707</v>
      </c>
      <c r="AJ36" s="169"/>
      <c r="AK36" s="405">
        <f>ROUND(SUM(AK25:AK35),1)</f>
        <v>0</v>
      </c>
      <c r="AL36" s="169"/>
      <c r="AM36" s="405">
        <f>ROUND(SUM(AM25:AM35),1)</f>
        <v>687326</v>
      </c>
      <c r="AN36" s="169"/>
      <c r="AO36" s="405">
        <f>ROUND(SUM(AO25:AO35),1)</f>
        <v>72106</v>
      </c>
      <c r="AP36" s="169"/>
      <c r="AQ36" s="405">
        <f>ROUND(SUM(AQ25:AQ35),1)</f>
        <v>3</v>
      </c>
      <c r="AR36" s="169"/>
      <c r="AS36" s="405">
        <f>ROUND(SUM(AS25:AS35),1)</f>
        <v>65</v>
      </c>
      <c r="AT36" s="169"/>
      <c r="AU36" s="405">
        <f>ROUND(SUM(AU25:AU35),1)</f>
        <v>2154</v>
      </c>
      <c r="AV36" s="169"/>
      <c r="AW36" s="405">
        <f>ROUND(SUM(AW25:AW35),1)</f>
        <v>-15066</v>
      </c>
      <c r="AX36" s="169"/>
      <c r="AY36" s="405">
        <f>ROUND(SUM(AY25:AY35),1)</f>
        <v>0</v>
      </c>
      <c r="AZ36" s="169"/>
      <c r="BA36" s="405">
        <f>ROUND(SUM(BA25:BA35),1)</f>
        <v>0</v>
      </c>
      <c r="BB36" s="169"/>
      <c r="BC36" s="736">
        <f>ROUND(SUM(BC25:BC35),1)</f>
        <v>0</v>
      </c>
      <c r="BD36" s="169"/>
      <c r="BE36" s="405">
        <f>ROUND(SUM(BE25:BE35),1)</f>
        <v>0</v>
      </c>
      <c r="BF36" s="169"/>
      <c r="BG36" s="405">
        <f>ROUND(SUM(BG25:BG35),1)</f>
        <v>0</v>
      </c>
      <c r="BH36" s="169"/>
      <c r="BI36" s="405">
        <f>ROUND(SUM(BI25:BI35),1)</f>
        <v>0</v>
      </c>
      <c r="BJ36" s="169"/>
      <c r="BK36" s="405">
        <f>ROUND(SUM(BK25:BK35),1)</f>
        <v>0</v>
      </c>
      <c r="BL36" s="169"/>
      <c r="BM36" s="405">
        <f>ROUND(SUM(BM25:BM35),1)</f>
        <v>0</v>
      </c>
      <c r="BN36" s="169"/>
      <c r="BO36" s="405">
        <f>ROUND(SUM(BO25:BO35),1)</f>
        <v>662</v>
      </c>
      <c r="BP36" s="169" t="s">
        <v>22</v>
      </c>
      <c r="BQ36" s="405">
        <f>ROUND(SUM(BQ25:BQ35),1)</f>
        <v>0</v>
      </c>
      <c r="BR36" s="169"/>
      <c r="BS36" s="405">
        <f>ROUND(SUM(BS25:BS35),1)</f>
        <v>0</v>
      </c>
      <c r="BT36" s="169"/>
      <c r="BU36" s="405">
        <f>ROUND(SUM(BU25:BU35),1)</f>
        <v>0</v>
      </c>
      <c r="BV36" s="169"/>
      <c r="BW36" s="405">
        <f>ROUND(SUM(BW25:BW35),1)</f>
        <v>0</v>
      </c>
      <c r="BX36" s="169"/>
      <c r="BY36" s="405">
        <f>ROUND(SUM(BY25:BY35),1)</f>
        <v>0</v>
      </c>
      <c r="BZ36" s="169"/>
      <c r="CA36" s="405">
        <f>ROUND(SUM(CA25:CA35),1)</f>
        <v>0</v>
      </c>
      <c r="CB36" s="543"/>
      <c r="CC36" s="543"/>
      <c r="CD36" s="543"/>
      <c r="CE36" s="543"/>
      <c r="CF36" s="543"/>
      <c r="CG36" s="543"/>
      <c r="CH36" s="543"/>
    </row>
    <row r="37" spans="1:86">
      <c r="A37" s="164" t="s">
        <v>484</v>
      </c>
      <c r="B37" s="164" t="s">
        <v>22</v>
      </c>
      <c r="C37" s="22">
        <v>3719397</v>
      </c>
      <c r="D37" s="164"/>
      <c r="E37" s="22">
        <v>0</v>
      </c>
      <c r="F37" s="164"/>
      <c r="G37" s="22">
        <v>0</v>
      </c>
      <c r="H37" s="164"/>
      <c r="I37" s="22">
        <v>0</v>
      </c>
      <c r="J37" s="22"/>
      <c r="K37" s="22">
        <v>0</v>
      </c>
      <c r="L37" s="164"/>
      <c r="M37" s="22">
        <v>0</v>
      </c>
      <c r="N37" s="164"/>
      <c r="O37" s="22">
        <v>360291</v>
      </c>
      <c r="P37" s="164"/>
      <c r="Q37" s="22">
        <v>1872523</v>
      </c>
      <c r="R37" s="164"/>
      <c r="S37" s="22">
        <v>5050</v>
      </c>
      <c r="T37" s="164"/>
      <c r="U37" s="22">
        <v>0</v>
      </c>
      <c r="V37" s="164"/>
      <c r="W37" s="22">
        <v>11635</v>
      </c>
      <c r="X37" s="164"/>
      <c r="Y37" s="22">
        <v>0</v>
      </c>
      <c r="Z37" s="164"/>
      <c r="AA37" s="22">
        <v>152475</v>
      </c>
      <c r="AB37" s="164"/>
      <c r="AC37" s="22">
        <v>0</v>
      </c>
      <c r="AD37" s="164" t="s">
        <v>22</v>
      </c>
      <c r="AE37" s="22">
        <v>0</v>
      </c>
      <c r="AF37" s="164"/>
      <c r="AG37" s="22">
        <v>0</v>
      </c>
      <c r="AH37" s="164"/>
      <c r="AI37" s="22">
        <v>111409</v>
      </c>
      <c r="AJ37" s="164"/>
      <c r="AK37" s="22">
        <v>0</v>
      </c>
      <c r="AL37" s="164"/>
      <c r="AM37" s="22">
        <v>0</v>
      </c>
      <c r="AN37" s="164"/>
      <c r="AO37" s="22">
        <v>231544</v>
      </c>
      <c r="AP37" s="164"/>
      <c r="AQ37" s="22">
        <v>67589</v>
      </c>
      <c r="AR37" s="164"/>
      <c r="AS37" s="22">
        <v>623</v>
      </c>
      <c r="AT37" s="164"/>
      <c r="AU37" s="22">
        <v>0</v>
      </c>
      <c r="AV37" s="164"/>
      <c r="AW37" s="22">
        <v>11410</v>
      </c>
      <c r="AX37" s="164"/>
      <c r="AY37" s="22">
        <v>0</v>
      </c>
      <c r="AZ37" s="164"/>
      <c r="BA37" s="22">
        <v>0</v>
      </c>
      <c r="BB37" s="164"/>
      <c r="BC37" s="630">
        <v>0</v>
      </c>
      <c r="BD37" s="164"/>
      <c r="BE37" s="22">
        <v>0</v>
      </c>
      <c r="BF37" s="164"/>
      <c r="BG37" s="22">
        <v>0</v>
      </c>
      <c r="BH37" s="164"/>
      <c r="BI37" s="22">
        <v>0</v>
      </c>
      <c r="BJ37" s="166"/>
      <c r="BK37" s="22">
        <v>0</v>
      </c>
      <c r="BL37" s="164"/>
      <c r="BM37" s="22">
        <v>0</v>
      </c>
      <c r="BN37" s="164"/>
      <c r="BO37" s="22">
        <v>134098</v>
      </c>
      <c r="BP37" s="164" t="s">
        <v>22</v>
      </c>
      <c r="BQ37" s="22">
        <v>26780</v>
      </c>
      <c r="BR37" s="164"/>
      <c r="BS37" s="22">
        <v>81230</v>
      </c>
      <c r="BT37" s="166"/>
      <c r="BU37" s="22">
        <v>0</v>
      </c>
      <c r="BV37" s="164"/>
      <c r="BW37" s="22">
        <v>0</v>
      </c>
      <c r="BX37" s="164"/>
      <c r="BY37" s="22">
        <v>0</v>
      </c>
      <c r="BZ37" s="164"/>
      <c r="CA37" s="166">
        <v>0</v>
      </c>
    </row>
    <row r="38" spans="1:86">
      <c r="A38" s="169" t="s">
        <v>485</v>
      </c>
      <c r="B38" s="169" t="s">
        <v>22</v>
      </c>
      <c r="C38" s="542">
        <f>ROUND(SUM(C36:C37),1)</f>
        <v>7607848</v>
      </c>
      <c r="D38" s="169"/>
      <c r="E38" s="542">
        <f>ROUND(SUM(E36:E37),1)</f>
        <v>0</v>
      </c>
      <c r="F38" s="169"/>
      <c r="G38" s="542">
        <f>ROUND(SUM(G36:G37),1)</f>
        <v>0</v>
      </c>
      <c r="H38" s="169"/>
      <c r="I38" s="542">
        <f>ROUND(SUM(I36:I37),1)</f>
        <v>0</v>
      </c>
      <c r="J38" s="169"/>
      <c r="K38" s="542">
        <f>ROUND(SUM(K36:K37),1)</f>
        <v>0</v>
      </c>
      <c r="L38" s="169"/>
      <c r="M38" s="542">
        <f>ROUND(SUM(M36:M37),1)</f>
        <v>0</v>
      </c>
      <c r="N38" s="169"/>
      <c r="O38" s="542">
        <f>ROUND(SUM(O36:O37),1)</f>
        <v>360291</v>
      </c>
      <c r="P38" s="169"/>
      <c r="Q38" s="542">
        <f>ROUND(SUM(Q36:Q37),1)</f>
        <v>1876732</v>
      </c>
      <c r="R38" s="169"/>
      <c r="S38" s="542">
        <f>ROUND(SUM(S36:S37),1)</f>
        <v>285874</v>
      </c>
      <c r="T38" s="169"/>
      <c r="U38" s="542">
        <f>ROUND(SUM(U36:U37),1)</f>
        <v>0</v>
      </c>
      <c r="V38" s="169"/>
      <c r="W38" s="542">
        <f>ROUND(SUM(W36:W37),1)</f>
        <v>11635</v>
      </c>
      <c r="X38" s="169"/>
      <c r="Y38" s="542">
        <f>ROUND(SUM(Y36:Y37),1)</f>
        <v>0</v>
      </c>
      <c r="Z38" s="169"/>
      <c r="AA38" s="542">
        <f>ROUND(SUM(AA36:AA37),1)</f>
        <v>246651</v>
      </c>
      <c r="AB38" s="169"/>
      <c r="AC38" s="542">
        <f>ROUND(SUM(AC36:AC37),1)</f>
        <v>0</v>
      </c>
      <c r="AD38" s="169" t="s">
        <v>22</v>
      </c>
      <c r="AE38" s="542">
        <f>ROUND(SUM(AE36:AE37),1)</f>
        <v>0</v>
      </c>
      <c r="AF38" s="169"/>
      <c r="AG38" s="542">
        <f>ROUND(SUM(AG36:AG37),1)</f>
        <v>0</v>
      </c>
      <c r="AH38" s="169"/>
      <c r="AI38" s="542">
        <f>ROUND(SUM(AI36:AI37),1)</f>
        <v>113116</v>
      </c>
      <c r="AJ38" s="169"/>
      <c r="AK38" s="542">
        <f>ROUND(SUM(AK36:AK37),1)</f>
        <v>0</v>
      </c>
      <c r="AL38" s="169"/>
      <c r="AM38" s="542">
        <f>ROUND(SUM(AM36:AM37),1)</f>
        <v>687326</v>
      </c>
      <c r="AN38" s="169"/>
      <c r="AO38" s="542">
        <f>ROUND(SUM(AO36:AO37),1)</f>
        <v>303650</v>
      </c>
      <c r="AP38" s="169"/>
      <c r="AQ38" s="542">
        <f>ROUND(SUM(AQ36:AQ37),1)</f>
        <v>67592</v>
      </c>
      <c r="AR38" s="169"/>
      <c r="AS38" s="542">
        <f>ROUND(SUM(AS36:AS37),1)</f>
        <v>688</v>
      </c>
      <c r="AT38" s="169"/>
      <c r="AU38" s="542">
        <f>ROUND(SUM(AU36:AU37),1)</f>
        <v>2154</v>
      </c>
      <c r="AV38" s="169"/>
      <c r="AW38" s="542">
        <f>ROUND(SUM(AW36:AW37),1)</f>
        <v>-3656</v>
      </c>
      <c r="AX38" s="169"/>
      <c r="AY38" s="542">
        <f>ROUND(SUM(AY36:AY37),1)</f>
        <v>0</v>
      </c>
      <c r="AZ38" s="169"/>
      <c r="BA38" s="542">
        <f>ROUND(SUM(BA36:BA37),1)</f>
        <v>0</v>
      </c>
      <c r="BB38" s="169"/>
      <c r="BC38" s="734">
        <f>ROUND(SUM(BC36:BC37),1)</f>
        <v>0</v>
      </c>
      <c r="BD38" s="169"/>
      <c r="BE38" s="542">
        <f>ROUND(SUM(BE36:BE37),1)</f>
        <v>0</v>
      </c>
      <c r="BF38" s="169"/>
      <c r="BG38" s="542">
        <f>ROUND(SUM(BG36:BG37),1)</f>
        <v>0</v>
      </c>
      <c r="BH38" s="169"/>
      <c r="BI38" s="542">
        <f>ROUND(SUM(BI36:BI37),1)</f>
        <v>0</v>
      </c>
      <c r="BJ38" s="169"/>
      <c r="BK38" s="542">
        <f>ROUND(SUM(BK36:BK37),1)</f>
        <v>0</v>
      </c>
      <c r="BL38" s="169"/>
      <c r="BM38" s="542">
        <f>ROUND(SUM(BM36:BM37),1)</f>
        <v>0</v>
      </c>
      <c r="BN38" s="169"/>
      <c r="BO38" s="542">
        <f>ROUND(SUM(BO36:BO37),1)</f>
        <v>134760</v>
      </c>
      <c r="BP38" s="169" t="s">
        <v>22</v>
      </c>
      <c r="BQ38" s="542">
        <f>ROUND(SUM(BQ36:BQ37),1)</f>
        <v>26780</v>
      </c>
      <c r="BR38" s="169"/>
      <c r="BS38" s="542">
        <f>ROUND(SUM(BS36:BS37),1)</f>
        <v>81230</v>
      </c>
      <c r="BT38" s="169"/>
      <c r="BU38" s="542">
        <f>ROUND(SUM(BU36:BU37),1)</f>
        <v>0</v>
      </c>
      <c r="BV38" s="169"/>
      <c r="BW38" s="542">
        <f>ROUND(SUM(BW36:BW37),1)</f>
        <v>0</v>
      </c>
      <c r="BX38" s="169"/>
      <c r="BY38" s="542">
        <f>ROUND(SUM(BY36:BY37),1)</f>
        <v>0</v>
      </c>
      <c r="BZ38" s="169"/>
      <c r="CA38" s="542">
        <f>ROUND(SUM(CA36:CA37),1)</f>
        <v>0</v>
      </c>
    </row>
    <row r="39" spans="1:86">
      <c r="A39" s="169"/>
      <c r="B39" s="169" t="s">
        <v>22</v>
      </c>
      <c r="C39" s="169" t="s">
        <v>22</v>
      </c>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t="s">
        <v>22</v>
      </c>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t="s">
        <v>22</v>
      </c>
      <c r="BB39" s="169"/>
      <c r="BC39" s="731"/>
      <c r="BD39" s="169"/>
      <c r="BE39" s="169"/>
      <c r="BF39" s="169"/>
      <c r="BG39" s="169"/>
      <c r="BH39" s="169"/>
      <c r="BI39" s="169"/>
      <c r="BJ39" s="169"/>
      <c r="BK39" s="169"/>
      <c r="BL39" s="169"/>
      <c r="BM39" s="169"/>
      <c r="BN39" s="169"/>
      <c r="BO39" s="169"/>
      <c r="BP39" s="169" t="s">
        <v>22</v>
      </c>
      <c r="BQ39" s="169"/>
      <c r="BR39" s="169"/>
      <c r="BS39" s="169"/>
      <c r="BT39" s="169"/>
      <c r="BU39" s="169"/>
      <c r="BV39" s="169"/>
      <c r="BW39" s="169"/>
      <c r="BX39" s="169"/>
      <c r="BY39" s="169"/>
      <c r="BZ39" s="169"/>
      <c r="CA39" s="169"/>
    </row>
    <row r="40" spans="1:86">
      <c r="A40" s="169" t="s">
        <v>109</v>
      </c>
      <c r="B40" s="169" t="s">
        <v>22</v>
      </c>
      <c r="C40" s="169" t="s">
        <v>22</v>
      </c>
      <c r="D40" s="169"/>
      <c r="E40" s="169" t="s">
        <v>22</v>
      </c>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t="s">
        <v>22</v>
      </c>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731"/>
      <c r="BD40" s="169"/>
      <c r="BE40" s="169"/>
      <c r="BF40" s="169"/>
      <c r="BG40" s="169"/>
      <c r="BH40" s="169"/>
      <c r="BI40" s="169"/>
      <c r="BJ40" s="169"/>
      <c r="BK40" s="169"/>
      <c r="BL40" s="169"/>
      <c r="BM40" s="169"/>
      <c r="BN40" s="169"/>
      <c r="BO40" s="169"/>
      <c r="BP40" s="169" t="s">
        <v>22</v>
      </c>
      <c r="BQ40" s="169"/>
      <c r="BR40" s="169"/>
      <c r="BS40" s="169"/>
      <c r="BT40" s="169"/>
      <c r="BU40" s="169"/>
      <c r="BV40" s="169"/>
      <c r="BW40" s="169"/>
      <c r="BX40" s="169"/>
      <c r="BY40" s="164"/>
      <c r="BZ40" s="169"/>
      <c r="CA40" s="169"/>
    </row>
    <row r="41" spans="1:86">
      <c r="A41" s="169" t="s">
        <v>532</v>
      </c>
      <c r="B41" s="169" t="s">
        <v>22</v>
      </c>
      <c r="C41" s="544">
        <f>ROUND(SUM(C21)-SUM(C38),1)</f>
        <v>-3201744</v>
      </c>
      <c r="D41" s="169"/>
      <c r="E41" s="544">
        <f>ROUND(SUM(E21)-SUM(E38),1)</f>
        <v>0</v>
      </c>
      <c r="F41" s="169"/>
      <c r="G41" s="544">
        <f>ROUND(SUM(G21)-SUM(G38),1)</f>
        <v>19</v>
      </c>
      <c r="H41" s="169"/>
      <c r="I41" s="544">
        <f>ROUND(SUM(I21)-SUM(I38),1)</f>
        <v>0</v>
      </c>
      <c r="J41" s="169"/>
      <c r="K41" s="544">
        <f>ROUND(SUM(K21)-SUM(K38),1)</f>
        <v>0</v>
      </c>
      <c r="L41" s="169"/>
      <c r="M41" s="544">
        <f>ROUND(SUM(M21)-SUM(M38),1)</f>
        <v>0</v>
      </c>
      <c r="N41" s="169"/>
      <c r="O41" s="544">
        <f>ROUND(SUM(O21)-SUM(O38),1)</f>
        <v>-104622</v>
      </c>
      <c r="P41" s="169"/>
      <c r="Q41" s="544">
        <f>ROUND(SUM(Q21)-SUM(Q38),1)</f>
        <v>515814</v>
      </c>
      <c r="R41" s="169"/>
      <c r="S41" s="544">
        <f>ROUND(SUM(S21)-SUM(S38),1)</f>
        <v>-285874</v>
      </c>
      <c r="T41" s="169"/>
      <c r="U41" s="544">
        <f>ROUND(SUM(U21)-SUM(U38),1)</f>
        <v>0</v>
      </c>
      <c r="V41" s="169"/>
      <c r="W41" s="544">
        <f>ROUND(SUM(W21)-SUM(W38),1)</f>
        <v>-2528</v>
      </c>
      <c r="X41" s="169"/>
      <c r="Y41" s="544">
        <f>ROUND(SUM(Y21)-SUM(Y38),1)</f>
        <v>0</v>
      </c>
      <c r="Z41" s="169"/>
      <c r="AA41" s="544">
        <f>ROUND(SUM(AA21)-SUM(AA38),1)</f>
        <v>64560</v>
      </c>
      <c r="AB41" s="169"/>
      <c r="AC41" s="544">
        <f>ROUND(SUM(AC21)-SUM(AC38),1)</f>
        <v>0</v>
      </c>
      <c r="AD41" s="169"/>
      <c r="AE41" s="544">
        <f>ROUND(SUM(AE21)-SUM(AE38),1)</f>
        <v>0</v>
      </c>
      <c r="AF41" s="169"/>
      <c r="AG41" s="544">
        <f>ROUND(SUM(AG21)-SUM(AG38),1)</f>
        <v>25</v>
      </c>
      <c r="AH41" s="169"/>
      <c r="AI41" s="544">
        <f>ROUND(SUM(AI21)-SUM(AI38),1)</f>
        <v>-85947</v>
      </c>
      <c r="AJ41" s="169"/>
      <c r="AK41" s="544">
        <f>ROUND(SUM(AK21)-SUM(AK38),1)</f>
        <v>0</v>
      </c>
      <c r="AL41" s="169"/>
      <c r="AM41" s="544">
        <f>ROUND(SUM(AM21)-SUM(AM38),1)</f>
        <v>-574935</v>
      </c>
      <c r="AN41" s="169"/>
      <c r="AO41" s="544">
        <f>ROUND(SUM(AO21)-SUM(AO38),1)</f>
        <v>-268750</v>
      </c>
      <c r="AP41" s="169"/>
      <c r="AQ41" s="544">
        <f>ROUND(SUM(AQ21)-SUM(AQ38),1)</f>
        <v>-38676</v>
      </c>
      <c r="AR41" s="169"/>
      <c r="AS41" s="544">
        <f>ROUND(SUM(AS21)-SUM(AS38),1)</f>
        <v>559</v>
      </c>
      <c r="AT41" s="169"/>
      <c r="AU41" s="544">
        <f>ROUND(SUM(AU21)-SUM(AU38),1)</f>
        <v>1443</v>
      </c>
      <c r="AV41" s="169"/>
      <c r="AW41" s="544">
        <f>ROUND(SUM(AW21)-SUM(AW38),1)</f>
        <v>12198</v>
      </c>
      <c r="AX41" s="169"/>
      <c r="AY41" s="544">
        <f>ROUND(SUM(AY21)-SUM(AY38),1)</f>
        <v>0</v>
      </c>
      <c r="AZ41" s="169"/>
      <c r="BA41" s="544">
        <f>ROUND(SUM(BA21)-SUM(BA38),1)</f>
        <v>0</v>
      </c>
      <c r="BB41" s="169"/>
      <c r="BC41" s="737">
        <f>ROUND(SUM(BC21)-SUM(BC38),1)</f>
        <v>1</v>
      </c>
      <c r="BD41" s="169"/>
      <c r="BE41" s="544">
        <f>ROUND(SUM(BE21)-SUM(BE38),1)</f>
        <v>0</v>
      </c>
      <c r="BF41" s="169"/>
      <c r="BG41" s="544">
        <f>ROUND(SUM(BG21)-SUM(BG38),1)</f>
        <v>0</v>
      </c>
      <c r="BH41" s="169"/>
      <c r="BI41" s="544">
        <f>ROUND(SUM(BI21)-SUM(BI38),1)</f>
        <v>0</v>
      </c>
      <c r="BJ41" s="169"/>
      <c r="BK41" s="544">
        <f>ROUND(SUM(BK21)-SUM(BK38),1)</f>
        <v>0</v>
      </c>
      <c r="BL41" s="169"/>
      <c r="BM41" s="544">
        <f>ROUND(SUM(BM21)-SUM(BM38),1)</f>
        <v>0</v>
      </c>
      <c r="BN41" s="169"/>
      <c r="BO41" s="544">
        <f>ROUND(SUM(BO21)-SUM(BO38),1)</f>
        <v>-105235</v>
      </c>
      <c r="BP41" s="169" t="s">
        <v>22</v>
      </c>
      <c r="BQ41" s="544">
        <f>ROUND(SUM(BQ21)-SUM(BQ38),1)</f>
        <v>-22912</v>
      </c>
      <c r="BR41" s="169"/>
      <c r="BS41" s="544">
        <f>ROUND(SUM(BS21)-SUM(BS38),1)</f>
        <v>-78144</v>
      </c>
      <c r="BT41" s="169"/>
      <c r="BU41" s="544">
        <f>ROUND(SUM(BU21)-SUM(BU38),1)</f>
        <v>12</v>
      </c>
      <c r="BV41" s="169"/>
      <c r="BW41" s="544">
        <f>ROUND(SUM(BW21)-SUM(BW38),1)</f>
        <v>0</v>
      </c>
      <c r="BX41" s="169"/>
      <c r="BY41" s="544">
        <f>ROUND(SUM(BY21)-SUM(BY38),1)</f>
        <v>0</v>
      </c>
      <c r="BZ41" s="169"/>
      <c r="CA41" s="544">
        <f>ROUND(SUM(CA21)-SUM(CA38),1)</f>
        <v>0</v>
      </c>
    </row>
    <row r="42" spans="1:86">
      <c r="A42" s="169"/>
      <c r="B42" s="169" t="s">
        <v>22</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t="s">
        <v>22</v>
      </c>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731"/>
      <c r="BD42" s="169"/>
      <c r="BE42" s="169"/>
      <c r="BF42" s="169"/>
      <c r="BG42" s="169"/>
      <c r="BH42" s="169"/>
      <c r="BI42" s="169"/>
      <c r="BJ42" s="169"/>
      <c r="BK42" s="169"/>
      <c r="BL42" s="169"/>
      <c r="BM42" s="169"/>
      <c r="BN42" s="169"/>
      <c r="BO42" s="169"/>
      <c r="BP42" s="169" t="s">
        <v>22</v>
      </c>
      <c r="BQ42" s="169"/>
      <c r="BR42" s="169"/>
      <c r="BS42" s="169"/>
      <c r="BT42" s="169"/>
      <c r="BU42" s="169"/>
      <c r="BV42" s="169"/>
      <c r="BW42" s="169"/>
      <c r="BX42" s="169"/>
      <c r="BY42" s="169" t="s">
        <v>22</v>
      </c>
      <c r="BZ42" s="169"/>
      <c r="CA42" s="169"/>
    </row>
    <row r="43" spans="1:86">
      <c r="A43" s="164"/>
      <c r="B43" s="164" t="s">
        <v>22</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t="s">
        <v>22</v>
      </c>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729"/>
      <c r="BD43" s="164"/>
      <c r="BE43" s="164"/>
      <c r="BF43" s="164"/>
      <c r="BG43" s="164"/>
      <c r="BH43" s="164"/>
      <c r="BI43" s="164"/>
      <c r="BJ43" s="164"/>
      <c r="BK43" s="164"/>
      <c r="BL43" s="164"/>
      <c r="BM43" s="164"/>
      <c r="BN43" s="164"/>
      <c r="BO43" s="164"/>
      <c r="BP43" s="164" t="s">
        <v>22</v>
      </c>
      <c r="BQ43" s="164"/>
      <c r="BR43" s="164"/>
      <c r="BS43" s="164"/>
      <c r="BT43" s="164"/>
      <c r="BU43" s="164"/>
      <c r="BV43" s="164"/>
      <c r="BW43" s="164" t="s">
        <v>22</v>
      </c>
      <c r="BX43" s="164"/>
      <c r="BY43" s="164"/>
      <c r="BZ43" s="164"/>
      <c r="CA43" s="164"/>
    </row>
    <row r="44" spans="1:86">
      <c r="A44" s="169" t="s">
        <v>17</v>
      </c>
      <c r="B44" s="164" t="s">
        <v>22</v>
      </c>
      <c r="C44" s="164"/>
      <c r="D44" s="164"/>
      <c r="E44" s="164"/>
      <c r="F44" s="164"/>
      <c r="G44" s="164"/>
      <c r="H44" s="164"/>
      <c r="I44" s="164"/>
      <c r="J44" s="164"/>
      <c r="K44" s="164"/>
      <c r="L44" s="164"/>
      <c r="M44" s="164"/>
      <c r="N44" s="164"/>
      <c r="O44" s="164"/>
      <c r="P44" s="164"/>
      <c r="Q44" s="164" t="s">
        <v>22</v>
      </c>
      <c r="R44" s="164"/>
      <c r="S44" s="164"/>
      <c r="T44" s="164"/>
      <c r="U44" s="164"/>
      <c r="V44" s="164"/>
      <c r="W44" s="164"/>
      <c r="X44" s="164"/>
      <c r="Y44" s="164"/>
      <c r="Z44" s="164"/>
      <c r="AA44" s="164"/>
      <c r="AB44" s="164"/>
      <c r="AC44" s="164"/>
      <c r="AD44" s="164" t="s">
        <v>22</v>
      </c>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t="s">
        <v>22</v>
      </c>
      <c r="BB44" s="164"/>
      <c r="BC44" s="729"/>
      <c r="BD44" s="164"/>
      <c r="BE44" s="164"/>
      <c r="BF44" s="164"/>
      <c r="BG44" s="164"/>
      <c r="BH44" s="164"/>
      <c r="BI44" s="164"/>
      <c r="BJ44" s="164"/>
      <c r="BK44" s="164"/>
      <c r="BL44" s="164"/>
      <c r="BM44" s="164"/>
      <c r="BN44" s="164"/>
      <c r="BO44" s="164"/>
      <c r="BP44" s="164" t="s">
        <v>22</v>
      </c>
      <c r="BQ44" s="164"/>
      <c r="BR44" s="164"/>
      <c r="BS44" s="164"/>
      <c r="BT44" s="164"/>
      <c r="BU44" s="164"/>
      <c r="BV44" s="164"/>
      <c r="BW44" s="164"/>
      <c r="BX44" s="164"/>
      <c r="BY44" s="164"/>
      <c r="BZ44" s="164"/>
      <c r="CA44" s="164"/>
    </row>
    <row r="45" spans="1:86">
      <c r="A45" s="164" t="s">
        <v>962</v>
      </c>
      <c r="B45" s="164" t="s">
        <v>22</v>
      </c>
      <c r="C45" s="22">
        <v>0</v>
      </c>
      <c r="D45" s="164"/>
      <c r="E45" s="22">
        <v>0</v>
      </c>
      <c r="F45" s="164"/>
      <c r="G45" s="22">
        <v>0</v>
      </c>
      <c r="H45" s="164"/>
      <c r="I45" s="22">
        <v>0</v>
      </c>
      <c r="J45" s="22"/>
      <c r="K45" s="22">
        <v>0</v>
      </c>
      <c r="L45" s="164"/>
      <c r="M45" s="22">
        <v>0</v>
      </c>
      <c r="N45" s="164"/>
      <c r="O45" s="22">
        <v>0</v>
      </c>
      <c r="P45" s="164"/>
      <c r="Q45" s="22">
        <v>0</v>
      </c>
      <c r="R45" s="164"/>
      <c r="S45" s="22">
        <v>0</v>
      </c>
      <c r="T45" s="164"/>
      <c r="U45" s="22">
        <v>0</v>
      </c>
      <c r="V45" s="164"/>
      <c r="W45" s="22">
        <v>0</v>
      </c>
      <c r="X45" s="164"/>
      <c r="Y45" s="22">
        <v>0</v>
      </c>
      <c r="Z45" s="164"/>
      <c r="AA45" s="22">
        <v>0</v>
      </c>
      <c r="AB45" s="164"/>
      <c r="AC45" s="22">
        <v>0</v>
      </c>
      <c r="AD45" s="164" t="s">
        <v>22</v>
      </c>
      <c r="AE45" s="22">
        <v>0</v>
      </c>
      <c r="AF45" s="164"/>
      <c r="AG45" s="22">
        <v>0</v>
      </c>
      <c r="AH45" s="164"/>
      <c r="AI45" s="22">
        <v>0</v>
      </c>
      <c r="AJ45" s="164"/>
      <c r="AK45" s="22">
        <v>0</v>
      </c>
      <c r="AL45" s="164"/>
      <c r="AM45" s="22">
        <v>0</v>
      </c>
      <c r="AN45" s="164"/>
      <c r="AO45" s="22">
        <v>0</v>
      </c>
      <c r="AP45" s="164"/>
      <c r="AQ45" s="22">
        <v>0</v>
      </c>
      <c r="AR45" s="164"/>
      <c r="AS45" s="22">
        <v>0</v>
      </c>
      <c r="AT45" s="164"/>
      <c r="AU45" s="22">
        <v>0</v>
      </c>
      <c r="AV45" s="164"/>
      <c r="AW45" s="22">
        <v>0</v>
      </c>
      <c r="AX45" s="164"/>
      <c r="AY45" s="22">
        <v>0</v>
      </c>
      <c r="AZ45" s="164"/>
      <c r="BA45" s="22">
        <v>0</v>
      </c>
      <c r="BB45" s="164"/>
      <c r="BC45" s="630">
        <v>0</v>
      </c>
      <c r="BD45" s="164"/>
      <c r="BE45" s="22">
        <v>0</v>
      </c>
      <c r="BF45" s="164"/>
      <c r="BG45" s="22">
        <v>0</v>
      </c>
      <c r="BH45" s="164"/>
      <c r="BI45" s="22">
        <v>0</v>
      </c>
      <c r="BJ45" s="165"/>
      <c r="BK45" s="164">
        <v>0</v>
      </c>
      <c r="BL45" s="164"/>
      <c r="BM45" s="22">
        <v>0</v>
      </c>
      <c r="BN45" s="164"/>
      <c r="BO45" s="22">
        <v>0</v>
      </c>
      <c r="BP45" s="164" t="s">
        <v>22</v>
      </c>
      <c r="BQ45" s="22">
        <v>0</v>
      </c>
      <c r="BR45" s="164"/>
      <c r="BS45" s="22">
        <v>0</v>
      </c>
      <c r="BT45" s="166"/>
      <c r="BU45" s="22">
        <v>0</v>
      </c>
      <c r="BV45" s="164"/>
      <c r="BW45" s="22">
        <v>0</v>
      </c>
      <c r="BX45" s="164"/>
      <c r="BY45" s="22">
        <v>0</v>
      </c>
      <c r="BZ45" s="164"/>
      <c r="CA45" s="166">
        <v>0</v>
      </c>
    </row>
    <row r="46" spans="1:86">
      <c r="A46" s="164" t="s">
        <v>963</v>
      </c>
      <c r="B46" s="164" t="s">
        <v>22</v>
      </c>
      <c r="C46" s="22">
        <v>3203744</v>
      </c>
      <c r="D46" s="164"/>
      <c r="E46" s="22">
        <v>0</v>
      </c>
      <c r="F46" s="164"/>
      <c r="G46" s="22">
        <v>0</v>
      </c>
      <c r="H46" s="164"/>
      <c r="I46" s="22">
        <v>0</v>
      </c>
      <c r="J46" s="22"/>
      <c r="K46" s="22">
        <v>0</v>
      </c>
      <c r="L46" s="164"/>
      <c r="M46" s="22">
        <v>0</v>
      </c>
      <c r="N46" s="164"/>
      <c r="O46" s="22">
        <v>105304</v>
      </c>
      <c r="P46" s="164"/>
      <c r="Q46" s="22">
        <v>690651</v>
      </c>
      <c r="R46" s="164"/>
      <c r="S46" s="22">
        <v>260000</v>
      </c>
      <c r="T46" s="164"/>
      <c r="U46" s="22">
        <v>0</v>
      </c>
      <c r="V46" s="164"/>
      <c r="W46" s="22">
        <v>0</v>
      </c>
      <c r="X46" s="164"/>
      <c r="Y46" s="22">
        <v>0</v>
      </c>
      <c r="Z46" s="164"/>
      <c r="AA46" s="22">
        <v>103000</v>
      </c>
      <c r="AB46" s="164"/>
      <c r="AC46" s="22">
        <v>0</v>
      </c>
      <c r="AD46" s="164" t="s">
        <v>22</v>
      </c>
      <c r="AE46" s="22">
        <v>0</v>
      </c>
      <c r="AF46" s="164"/>
      <c r="AG46" s="22">
        <v>0</v>
      </c>
      <c r="AH46" s="164"/>
      <c r="AI46" s="22">
        <v>15536</v>
      </c>
      <c r="AJ46" s="164"/>
      <c r="AK46" s="22">
        <v>0</v>
      </c>
      <c r="AL46" s="164"/>
      <c r="AM46" s="22">
        <v>504300</v>
      </c>
      <c r="AN46" s="164"/>
      <c r="AO46" s="22">
        <v>2000</v>
      </c>
      <c r="AP46" s="164"/>
      <c r="AQ46" s="22">
        <v>31089</v>
      </c>
      <c r="AR46" s="164"/>
      <c r="AS46" s="22">
        <v>0</v>
      </c>
      <c r="AT46" s="164"/>
      <c r="AU46" s="22">
        <v>0</v>
      </c>
      <c r="AV46" s="164"/>
      <c r="AW46" s="22">
        <v>0</v>
      </c>
      <c r="AX46" s="164"/>
      <c r="AY46" s="22">
        <v>0</v>
      </c>
      <c r="AZ46" s="164"/>
      <c r="BA46" s="22">
        <v>0</v>
      </c>
      <c r="BB46" s="164"/>
      <c r="BC46" s="630">
        <v>0</v>
      </c>
      <c r="BD46" s="164"/>
      <c r="BE46" s="22">
        <v>0</v>
      </c>
      <c r="BF46" s="164"/>
      <c r="BG46" s="22">
        <v>0</v>
      </c>
      <c r="BH46" s="164"/>
      <c r="BI46" s="22">
        <v>0</v>
      </c>
      <c r="BJ46" s="166"/>
      <c r="BK46" s="164">
        <v>0</v>
      </c>
      <c r="BL46" s="164"/>
      <c r="BM46" s="22">
        <v>0</v>
      </c>
      <c r="BN46" s="164"/>
      <c r="BO46" s="22">
        <v>0</v>
      </c>
      <c r="BP46" s="164" t="s">
        <v>22</v>
      </c>
      <c r="BQ46" s="630">
        <v>41685</v>
      </c>
      <c r="BR46" s="164"/>
      <c r="BS46" s="22">
        <v>94693</v>
      </c>
      <c r="BT46" s="166"/>
      <c r="BU46" s="22">
        <v>0</v>
      </c>
      <c r="BV46" s="164"/>
      <c r="BW46" s="22">
        <v>0</v>
      </c>
      <c r="BX46" s="164"/>
      <c r="BY46" s="22">
        <v>0</v>
      </c>
      <c r="BZ46" s="164"/>
      <c r="CA46" s="164">
        <v>-2667</v>
      </c>
    </row>
    <row r="47" spans="1:86">
      <c r="A47" s="167" t="s">
        <v>964</v>
      </c>
      <c r="B47" s="164" t="s">
        <v>22</v>
      </c>
      <c r="C47" s="22">
        <v>-2000</v>
      </c>
      <c r="D47" s="164"/>
      <c r="E47" s="22">
        <v>0</v>
      </c>
      <c r="F47" s="164"/>
      <c r="G47" s="22">
        <v>0</v>
      </c>
      <c r="H47" s="164"/>
      <c r="I47" s="22">
        <v>0</v>
      </c>
      <c r="J47" s="22"/>
      <c r="K47" s="22">
        <v>0</v>
      </c>
      <c r="L47" s="164"/>
      <c r="M47" s="22">
        <v>0</v>
      </c>
      <c r="N47" s="164"/>
      <c r="O47" s="22">
        <v>0</v>
      </c>
      <c r="P47" s="164"/>
      <c r="Q47" s="22">
        <v>-1211830</v>
      </c>
      <c r="R47" s="164"/>
      <c r="S47" s="22">
        <v>0</v>
      </c>
      <c r="T47" s="164"/>
      <c r="U47" s="22">
        <v>0</v>
      </c>
      <c r="V47" s="164"/>
      <c r="W47" s="22">
        <v>0</v>
      </c>
      <c r="X47" s="164"/>
      <c r="Y47" s="22">
        <v>0</v>
      </c>
      <c r="Z47" s="164"/>
      <c r="AA47" s="22">
        <v>0</v>
      </c>
      <c r="AB47" s="164"/>
      <c r="AC47" s="22">
        <v>0</v>
      </c>
      <c r="AD47" s="164" t="s">
        <v>22</v>
      </c>
      <c r="AE47" s="22">
        <v>0</v>
      </c>
      <c r="AF47" s="164"/>
      <c r="AG47" s="22">
        <v>0</v>
      </c>
      <c r="AH47" s="164"/>
      <c r="AI47" s="22">
        <v>-20651</v>
      </c>
      <c r="AJ47" s="164"/>
      <c r="AK47" s="22">
        <v>0</v>
      </c>
      <c r="AL47" s="164"/>
      <c r="AM47" s="22">
        <v>0</v>
      </c>
      <c r="AN47" s="164"/>
      <c r="AO47" s="22">
        <v>0</v>
      </c>
      <c r="AP47" s="164"/>
      <c r="AQ47" s="22">
        <v>0</v>
      </c>
      <c r="AR47" s="164"/>
      <c r="AS47" s="22">
        <v>0</v>
      </c>
      <c r="AT47" s="164"/>
      <c r="AU47" s="22">
        <v>0</v>
      </c>
      <c r="AV47" s="164"/>
      <c r="AW47" s="22">
        <v>0</v>
      </c>
      <c r="AX47" s="164"/>
      <c r="AY47" s="22">
        <v>0</v>
      </c>
      <c r="AZ47" s="164"/>
      <c r="BA47" s="22">
        <v>0</v>
      </c>
      <c r="BB47" s="164"/>
      <c r="BC47" s="630">
        <v>0</v>
      </c>
      <c r="BD47" s="164"/>
      <c r="BE47" s="22">
        <v>-668</v>
      </c>
      <c r="BF47" s="164"/>
      <c r="BG47" s="22">
        <v>0</v>
      </c>
      <c r="BH47" s="164"/>
      <c r="BI47" s="22">
        <v>0</v>
      </c>
      <c r="BJ47" s="165"/>
      <c r="BK47" s="164">
        <v>0</v>
      </c>
      <c r="BL47" s="164"/>
      <c r="BM47" s="22">
        <v>0</v>
      </c>
      <c r="BN47" s="164"/>
      <c r="BO47" s="22">
        <v>0</v>
      </c>
      <c r="BP47" s="164" t="s">
        <v>22</v>
      </c>
      <c r="BQ47" s="22">
        <v>0</v>
      </c>
      <c r="BR47" s="164"/>
      <c r="BS47" s="22">
        <v>0</v>
      </c>
      <c r="BT47" s="168"/>
      <c r="BU47" s="22">
        <v>0</v>
      </c>
      <c r="BV47" s="164"/>
      <c r="BW47" s="22">
        <v>0</v>
      </c>
      <c r="BX47" s="164"/>
      <c r="BY47" s="22">
        <v>0</v>
      </c>
      <c r="BZ47" s="164"/>
      <c r="CA47" s="164">
        <v>2667</v>
      </c>
    </row>
    <row r="48" spans="1:86">
      <c r="A48" s="169" t="s">
        <v>313</v>
      </c>
      <c r="B48" s="169" t="s">
        <v>22</v>
      </c>
      <c r="C48" s="542">
        <f>ROUND(SUM(C45:C47),1)</f>
        <v>3201744</v>
      </c>
      <c r="D48" s="169"/>
      <c r="E48" s="542">
        <f>ROUND(SUM(E45:E47),1)</f>
        <v>0</v>
      </c>
      <c r="F48" s="169"/>
      <c r="G48" s="542">
        <f>ROUND(SUM(G45:G47),1)</f>
        <v>0</v>
      </c>
      <c r="H48" s="169"/>
      <c r="I48" s="542">
        <f>ROUND(SUM(I45:I47),1)</f>
        <v>0</v>
      </c>
      <c r="J48" s="169"/>
      <c r="K48" s="542">
        <f>ROUND(SUM(K45:K47),1)</f>
        <v>0</v>
      </c>
      <c r="L48" s="169"/>
      <c r="M48" s="542">
        <f>ROUND(SUM(M45:M47),1)</f>
        <v>0</v>
      </c>
      <c r="N48" s="169"/>
      <c r="O48" s="542">
        <f>ROUND(SUM(O45:O47),1)</f>
        <v>105304</v>
      </c>
      <c r="P48" s="169"/>
      <c r="Q48" s="542">
        <f>ROUND(SUM(Q45:Q47),1)</f>
        <v>-521179</v>
      </c>
      <c r="R48" s="169"/>
      <c r="S48" s="542">
        <f>ROUND(SUM(S45:S47),1)</f>
        <v>260000</v>
      </c>
      <c r="T48" s="169"/>
      <c r="U48" s="542">
        <f>ROUND(SUM(U45:U47),1)</f>
        <v>0</v>
      </c>
      <c r="V48" s="169"/>
      <c r="W48" s="542">
        <f>ROUND(SUM(W45:W47),1)</f>
        <v>0</v>
      </c>
      <c r="X48" s="169"/>
      <c r="Y48" s="542">
        <f>ROUND(SUM(Y45:Y47),1)</f>
        <v>0</v>
      </c>
      <c r="Z48" s="169"/>
      <c r="AA48" s="542">
        <f>ROUND(SUM(AA45:AA47),1)</f>
        <v>103000</v>
      </c>
      <c r="AB48" s="169"/>
      <c r="AC48" s="542">
        <f>ROUND(SUM(AC45:AC47),1)</f>
        <v>0</v>
      </c>
      <c r="AD48" s="169" t="s">
        <v>22</v>
      </c>
      <c r="AE48" s="542">
        <f>ROUND(SUM(AE45:AE47),1)</f>
        <v>0</v>
      </c>
      <c r="AF48" s="169"/>
      <c r="AG48" s="542">
        <f>ROUND(SUM(AG45:AG47),1)</f>
        <v>0</v>
      </c>
      <c r="AH48" s="169"/>
      <c r="AI48" s="542">
        <f>ROUND(SUM(AI45:AI47),1)</f>
        <v>-5115</v>
      </c>
      <c r="AJ48" s="169"/>
      <c r="AK48" s="542">
        <f>ROUND(SUM(AK45:AK47),1)</f>
        <v>0</v>
      </c>
      <c r="AL48" s="169"/>
      <c r="AM48" s="542">
        <f>ROUND(SUM(AM45:AM47),1)</f>
        <v>504300</v>
      </c>
      <c r="AN48" s="169"/>
      <c r="AO48" s="542">
        <f>ROUND(SUM(AO45:AO47),1)</f>
        <v>2000</v>
      </c>
      <c r="AP48" s="169"/>
      <c r="AQ48" s="542">
        <f>ROUND(SUM(AQ45:AQ47),1)</f>
        <v>31089</v>
      </c>
      <c r="AR48" s="169"/>
      <c r="AS48" s="542">
        <f>ROUND(SUM(AS45:AS47),1)</f>
        <v>0</v>
      </c>
      <c r="AT48" s="169"/>
      <c r="AU48" s="542">
        <f>ROUND(SUM(AU45:AU47),1)</f>
        <v>0</v>
      </c>
      <c r="AV48" s="169"/>
      <c r="AW48" s="542">
        <f>ROUND(SUM(AW45:AW47),1)</f>
        <v>0</v>
      </c>
      <c r="AX48" s="169"/>
      <c r="AY48" s="542">
        <f>ROUND(SUM(AY45:AY47),1)</f>
        <v>0</v>
      </c>
      <c r="AZ48" s="169"/>
      <c r="BA48" s="542">
        <f>ROUND(SUM(BA45:BA47),1)</f>
        <v>0</v>
      </c>
      <c r="BB48" s="169"/>
      <c r="BC48" s="734">
        <f>ROUND(SUM(BC45:BC47),1)</f>
        <v>0</v>
      </c>
      <c r="BD48" s="169"/>
      <c r="BE48" s="542">
        <f>ROUND(SUM(BE45:BE47),1)</f>
        <v>-668</v>
      </c>
      <c r="BF48" s="169"/>
      <c r="BG48" s="542">
        <f>ROUND(SUM(BG45:BG47),1)</f>
        <v>0</v>
      </c>
      <c r="BH48" s="169"/>
      <c r="BI48" s="542">
        <f>ROUND(SUM(BI45:BI47),1)</f>
        <v>0</v>
      </c>
      <c r="BJ48" s="169"/>
      <c r="BK48" s="542">
        <f>ROUND(SUM(BK45:BK47),1)</f>
        <v>0</v>
      </c>
      <c r="BL48" s="169"/>
      <c r="BM48" s="542">
        <f>ROUND(SUM(BM45:BM47),1)</f>
        <v>0</v>
      </c>
      <c r="BN48" s="169"/>
      <c r="BO48" s="542">
        <f>ROUND(SUM(BO45:BO47),1)</f>
        <v>0</v>
      </c>
      <c r="BP48" s="169" t="s">
        <v>22</v>
      </c>
      <c r="BQ48" s="542">
        <f>ROUND(SUM(BQ45:BQ47),1)</f>
        <v>41685</v>
      </c>
      <c r="BR48" s="169"/>
      <c r="BS48" s="542">
        <f>ROUND(SUM(BS45:BS47),1)</f>
        <v>94693</v>
      </c>
      <c r="BT48" s="169"/>
      <c r="BU48" s="542">
        <f>ROUND(SUM(BU45:BU47),1)</f>
        <v>0</v>
      </c>
      <c r="BV48" s="169"/>
      <c r="BW48" s="542">
        <f>ROUND(SUM(BW45:BW47),1)</f>
        <v>0</v>
      </c>
      <c r="BX48" s="169"/>
      <c r="BY48" s="542">
        <f>ROUND(SUM(BY45:BY47),1)</f>
        <v>0</v>
      </c>
      <c r="BZ48" s="169"/>
      <c r="CA48" s="542">
        <f>ROUND(SUM(CA45:CA47),1)</f>
        <v>0</v>
      </c>
    </row>
    <row r="49" spans="1:81">
      <c r="A49" s="169"/>
      <c r="B49" s="169" t="s">
        <v>22</v>
      </c>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t="s">
        <v>22</v>
      </c>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731"/>
      <c r="BD49" s="169"/>
      <c r="BE49" s="169"/>
      <c r="BF49" s="169"/>
      <c r="BG49" s="169"/>
      <c r="BH49" s="169"/>
      <c r="BI49" s="169"/>
      <c r="BJ49" s="169"/>
      <c r="BK49" s="169"/>
      <c r="BL49" s="169"/>
      <c r="BM49" s="169"/>
      <c r="BN49" s="169"/>
      <c r="BO49" s="169"/>
      <c r="BP49" s="169" t="s">
        <v>22</v>
      </c>
      <c r="BQ49" s="169"/>
      <c r="BR49" s="169"/>
      <c r="BS49" s="169"/>
      <c r="BT49" s="169"/>
      <c r="BU49" s="169"/>
      <c r="BV49" s="169"/>
      <c r="BW49" s="169"/>
      <c r="BX49" s="169"/>
      <c r="BY49" s="169"/>
      <c r="BZ49" s="169"/>
      <c r="CA49" s="169"/>
    </row>
    <row r="50" spans="1:81">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t="s">
        <v>22</v>
      </c>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729"/>
      <c r="BD50" s="164"/>
      <c r="BE50" s="164"/>
      <c r="BF50" s="164"/>
      <c r="BG50" s="164"/>
      <c r="BH50" s="164"/>
      <c r="BI50" s="164"/>
      <c r="BJ50" s="164"/>
      <c r="BK50" s="164"/>
      <c r="BL50" s="164"/>
      <c r="BM50" s="164"/>
      <c r="BN50" s="164"/>
      <c r="BO50" s="164"/>
      <c r="BP50" s="164" t="s">
        <v>22</v>
      </c>
      <c r="BQ50" s="164"/>
      <c r="BR50" s="164"/>
      <c r="BS50" s="164"/>
      <c r="BT50" s="164"/>
      <c r="BU50" s="164"/>
      <c r="BV50" s="164"/>
      <c r="BW50" s="164"/>
      <c r="BX50" s="164"/>
      <c r="BY50" s="164"/>
      <c r="BZ50" s="164"/>
      <c r="CA50" s="164"/>
    </row>
    <row r="51" spans="1:81">
      <c r="A51" s="169" t="s">
        <v>32</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t="s">
        <v>22</v>
      </c>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729"/>
      <c r="BD51" s="164"/>
      <c r="BE51" s="164"/>
      <c r="BF51" s="164"/>
      <c r="BG51" s="164"/>
      <c r="BH51" s="164"/>
      <c r="BI51" s="164"/>
      <c r="BJ51" s="164"/>
      <c r="BK51" s="164"/>
      <c r="BL51" s="164"/>
      <c r="BM51" s="164"/>
      <c r="BN51" s="164"/>
      <c r="BO51" s="164"/>
      <c r="BP51" s="164" t="s">
        <v>22</v>
      </c>
      <c r="BQ51" s="164"/>
      <c r="BR51" s="164"/>
      <c r="BS51" s="164"/>
      <c r="BT51" s="164"/>
      <c r="BU51" s="164"/>
      <c r="BV51" s="164"/>
      <c r="BW51" s="164"/>
      <c r="BX51" s="164"/>
      <c r="BY51" s="164"/>
      <c r="BZ51" s="164"/>
      <c r="CA51" s="164"/>
    </row>
    <row r="52" spans="1:81">
      <c r="A52" s="169" t="s">
        <v>533</v>
      </c>
      <c r="B52" s="164" t="s">
        <v>22</v>
      </c>
      <c r="C52" s="173">
        <f>ROUND(SUM(C41+C48),1)</f>
        <v>0</v>
      </c>
      <c r="D52" s="164" t="s">
        <v>22</v>
      </c>
      <c r="E52" s="173">
        <f>ROUND(SUM(E41+E48),1)</f>
        <v>0</v>
      </c>
      <c r="F52" s="164" t="s">
        <v>22</v>
      </c>
      <c r="G52" s="173">
        <f>ROUND(SUM(G41+G48),1)</f>
        <v>19</v>
      </c>
      <c r="H52" s="164" t="s">
        <v>22</v>
      </c>
      <c r="I52" s="173">
        <f>ROUND(SUM(I41+I48),1)</f>
        <v>0</v>
      </c>
      <c r="J52" s="173"/>
      <c r="K52" s="173">
        <f>ROUND(SUM(K41+K48),1)</f>
        <v>0</v>
      </c>
      <c r="L52" s="164" t="s">
        <v>22</v>
      </c>
      <c r="M52" s="173">
        <f>ROUND(SUM(M41+M48),1)</f>
        <v>0</v>
      </c>
      <c r="N52" s="164" t="s">
        <v>22</v>
      </c>
      <c r="O52" s="173">
        <f>ROUND(SUM(O41+O48),1)</f>
        <v>682</v>
      </c>
      <c r="P52" s="164" t="s">
        <v>22</v>
      </c>
      <c r="Q52" s="173">
        <f>ROUND(SUM(Q41+Q48),1)</f>
        <v>-5365</v>
      </c>
      <c r="R52" s="164" t="s">
        <v>22</v>
      </c>
      <c r="S52" s="738">
        <f>ROUND(SUM(S41+S48),1)</f>
        <v>-25874</v>
      </c>
      <c r="T52" s="164" t="s">
        <v>22</v>
      </c>
      <c r="U52" s="173">
        <f>ROUND(SUM(U41+U48),1)</f>
        <v>0</v>
      </c>
      <c r="V52" s="164" t="s">
        <v>22</v>
      </c>
      <c r="W52" s="173">
        <f>ROUND(SUM(W41+W48),1)</f>
        <v>-2528</v>
      </c>
      <c r="X52" s="164" t="s">
        <v>22</v>
      </c>
      <c r="Y52" s="173">
        <f>ROUND(SUM(Y41+Y48),1)</f>
        <v>0</v>
      </c>
      <c r="Z52" s="164" t="s">
        <v>22</v>
      </c>
      <c r="AA52" s="173">
        <f>ROUND(SUM(AA41+AA48),1)</f>
        <v>167560</v>
      </c>
      <c r="AB52" s="164" t="s">
        <v>22</v>
      </c>
      <c r="AC52" s="173">
        <f>ROUND(SUM(AC41+AC48),1)</f>
        <v>0</v>
      </c>
      <c r="AD52" s="164" t="s">
        <v>22</v>
      </c>
      <c r="AE52" s="173">
        <f>ROUND(SUM(AE41+AE48),1)</f>
        <v>0</v>
      </c>
      <c r="AF52" s="164" t="s">
        <v>22</v>
      </c>
      <c r="AG52" s="173">
        <f>ROUND(SUM(AG41+AG48),1)</f>
        <v>25</v>
      </c>
      <c r="AH52" s="164" t="s">
        <v>22</v>
      </c>
      <c r="AI52" s="173">
        <f>ROUND(SUM(AI41+AI48),1)</f>
        <v>-91062</v>
      </c>
      <c r="AJ52" s="164" t="s">
        <v>22</v>
      </c>
      <c r="AK52" s="173">
        <f>ROUND(SUM(AK41+AK48),1)</f>
        <v>0</v>
      </c>
      <c r="AL52" s="164" t="s">
        <v>22</v>
      </c>
      <c r="AM52" s="173">
        <f>ROUND(SUM(AM41+AM48),1)</f>
        <v>-70635</v>
      </c>
      <c r="AN52" s="164" t="s">
        <v>22</v>
      </c>
      <c r="AO52" s="173">
        <f>ROUND(SUM(AO41+AO48),1)</f>
        <v>-266750</v>
      </c>
      <c r="AP52" s="164" t="s">
        <v>22</v>
      </c>
      <c r="AQ52" s="173">
        <f>ROUND(SUM(AQ41+AQ48),1)</f>
        <v>-7587</v>
      </c>
      <c r="AR52" s="164" t="s">
        <v>22</v>
      </c>
      <c r="AS52" s="173">
        <f>ROUND(SUM(AS41+AS48),1)</f>
        <v>559</v>
      </c>
      <c r="AT52" s="164" t="s">
        <v>22</v>
      </c>
      <c r="AU52" s="173">
        <f>ROUND(SUM(AU41+AU48),1)</f>
        <v>1443</v>
      </c>
      <c r="AV52" s="164" t="s">
        <v>22</v>
      </c>
      <c r="AW52" s="173">
        <f>ROUND(SUM(AW41+AW48),1)</f>
        <v>12198</v>
      </c>
      <c r="AX52" s="164"/>
      <c r="AY52" s="173">
        <f>ROUND(SUM(AY41+AY48),1)</f>
        <v>0</v>
      </c>
      <c r="AZ52" s="164" t="s">
        <v>22</v>
      </c>
      <c r="BA52" s="173">
        <f>ROUND(SUM(BA41+BA48),1)</f>
        <v>0</v>
      </c>
      <c r="BB52" s="164" t="s">
        <v>22</v>
      </c>
      <c r="BC52" s="738">
        <f>ROUND(SUM(BC41+BC48),1)</f>
        <v>1</v>
      </c>
      <c r="BD52" s="164" t="s">
        <v>22</v>
      </c>
      <c r="BE52" s="173">
        <f>ROUND(SUM(BE41+BE48),1)</f>
        <v>-668</v>
      </c>
      <c r="BF52" s="164" t="s">
        <v>22</v>
      </c>
      <c r="BG52" s="173">
        <f>ROUND(SUM(BG41+BG48),1)</f>
        <v>0</v>
      </c>
      <c r="BH52" s="164" t="s">
        <v>22</v>
      </c>
      <c r="BI52" s="173">
        <f>ROUND(SUM(BI41+BI48),1)</f>
        <v>0</v>
      </c>
      <c r="BJ52" s="173"/>
      <c r="BK52" s="173">
        <f>ROUND(SUM(BK41+BK48),1)</f>
        <v>0</v>
      </c>
      <c r="BL52" s="164" t="s">
        <v>22</v>
      </c>
      <c r="BM52" s="173">
        <f>ROUND(SUM(BM41+BM48),1)</f>
        <v>0</v>
      </c>
      <c r="BN52" s="164" t="s">
        <v>22</v>
      </c>
      <c r="BO52" s="173">
        <f>ROUND(SUM(BO41+BO48),1)</f>
        <v>-105235</v>
      </c>
      <c r="BP52" s="164" t="s">
        <v>22</v>
      </c>
      <c r="BQ52" s="173">
        <f>ROUND(SUM(BQ41+BQ48),1)</f>
        <v>18773</v>
      </c>
      <c r="BR52" s="164" t="s">
        <v>22</v>
      </c>
      <c r="BS52" s="173">
        <f>ROUND(SUM(BS41+BS48),1)</f>
        <v>16549</v>
      </c>
      <c r="BT52" s="173"/>
      <c r="BU52" s="173">
        <f>ROUND(SUM(BU41+BU48),1)</f>
        <v>12</v>
      </c>
      <c r="BV52" s="164" t="s">
        <v>22</v>
      </c>
      <c r="BW52" s="173">
        <f>ROUND(SUM(BW41+BW48),1)</f>
        <v>0</v>
      </c>
      <c r="BX52" s="164" t="s">
        <v>22</v>
      </c>
      <c r="BY52" s="173">
        <f>ROUND(SUM(BY41+BY48),1)</f>
        <v>0</v>
      </c>
      <c r="BZ52" s="164" t="s">
        <v>22</v>
      </c>
      <c r="CA52" s="173">
        <f>ROUND(SUM(CA41+CA48),1)</f>
        <v>0</v>
      </c>
    </row>
    <row r="53" spans="1:81">
      <c r="A53" s="164"/>
      <c r="B53" s="164" t="s">
        <v>22</v>
      </c>
      <c r="C53" s="164"/>
      <c r="D53" s="164" t="s">
        <v>22</v>
      </c>
      <c r="E53" s="164"/>
      <c r="F53" s="164" t="s">
        <v>22</v>
      </c>
      <c r="G53" s="164"/>
      <c r="H53" s="164" t="s">
        <v>22</v>
      </c>
      <c r="I53" s="164"/>
      <c r="J53" s="164"/>
      <c r="K53" s="164"/>
      <c r="L53" s="164" t="s">
        <v>22</v>
      </c>
      <c r="M53" s="164"/>
      <c r="N53" s="164" t="s">
        <v>22</v>
      </c>
      <c r="O53" s="164"/>
      <c r="P53" s="164" t="s">
        <v>22</v>
      </c>
      <c r="Q53" s="164"/>
      <c r="R53" s="164" t="s">
        <v>22</v>
      </c>
      <c r="S53" s="164"/>
      <c r="T53" s="164" t="s">
        <v>22</v>
      </c>
      <c r="U53" s="164"/>
      <c r="V53" s="164" t="s">
        <v>22</v>
      </c>
      <c r="W53" s="164"/>
      <c r="X53" s="164" t="s">
        <v>22</v>
      </c>
      <c r="Y53" s="164"/>
      <c r="Z53" s="164" t="s">
        <v>22</v>
      </c>
      <c r="AA53" s="164"/>
      <c r="AB53" s="164" t="s">
        <v>22</v>
      </c>
      <c r="AC53" s="164"/>
      <c r="AD53" s="164" t="s">
        <v>22</v>
      </c>
      <c r="AE53" s="164"/>
      <c r="AF53" s="164" t="s">
        <v>22</v>
      </c>
      <c r="AG53" s="164"/>
      <c r="AH53" s="164" t="s">
        <v>22</v>
      </c>
      <c r="AI53" s="164"/>
      <c r="AJ53" s="164" t="s">
        <v>22</v>
      </c>
      <c r="AK53" s="164"/>
      <c r="AL53" s="164" t="s">
        <v>22</v>
      </c>
      <c r="AM53" s="164"/>
      <c r="AN53" s="164" t="s">
        <v>22</v>
      </c>
      <c r="AO53" s="164"/>
      <c r="AP53" s="164" t="s">
        <v>22</v>
      </c>
      <c r="AQ53" s="164"/>
      <c r="AR53" s="164" t="s">
        <v>22</v>
      </c>
      <c r="AS53" s="164"/>
      <c r="AT53" s="164" t="s">
        <v>22</v>
      </c>
      <c r="AU53" s="164"/>
      <c r="AV53" s="164" t="s">
        <v>22</v>
      </c>
      <c r="AW53" s="164"/>
      <c r="AX53" s="164"/>
      <c r="AY53" s="164"/>
      <c r="AZ53" s="164" t="s">
        <v>22</v>
      </c>
      <c r="BA53" s="164"/>
      <c r="BB53" s="164" t="s">
        <v>22</v>
      </c>
      <c r="BC53" s="729"/>
      <c r="BD53" s="164" t="s">
        <v>22</v>
      </c>
      <c r="BE53" s="164"/>
      <c r="BF53" s="164" t="s">
        <v>22</v>
      </c>
      <c r="BG53" s="164"/>
      <c r="BH53" s="164" t="s">
        <v>22</v>
      </c>
      <c r="BI53" s="164"/>
      <c r="BJ53" s="164"/>
      <c r="BK53" s="164"/>
      <c r="BL53" s="164" t="s">
        <v>22</v>
      </c>
      <c r="BM53" s="164"/>
      <c r="BN53" s="164" t="s">
        <v>22</v>
      </c>
      <c r="BO53" s="164"/>
      <c r="BP53" s="164" t="s">
        <v>22</v>
      </c>
      <c r="BQ53" s="164"/>
      <c r="BR53" s="164" t="s">
        <v>22</v>
      </c>
      <c r="BS53" s="164"/>
      <c r="BT53" s="164"/>
      <c r="BU53" s="164"/>
      <c r="BV53" s="164" t="s">
        <v>22</v>
      </c>
      <c r="BW53" s="164"/>
      <c r="BX53" s="164" t="s">
        <v>22</v>
      </c>
      <c r="BY53" s="164"/>
      <c r="BZ53" s="164" t="s">
        <v>22</v>
      </c>
      <c r="CA53" s="164"/>
    </row>
    <row r="54" spans="1:81">
      <c r="A54" s="169" t="s">
        <v>384</v>
      </c>
      <c r="B54" s="164" t="s">
        <v>22</v>
      </c>
      <c r="C54" s="25">
        <v>0</v>
      </c>
      <c r="D54" s="164" t="s">
        <v>22</v>
      </c>
      <c r="E54" s="25">
        <v>2778</v>
      </c>
      <c r="F54" s="164" t="s">
        <v>22</v>
      </c>
      <c r="G54" s="25">
        <v>64</v>
      </c>
      <c r="H54" s="164" t="s">
        <v>22</v>
      </c>
      <c r="I54" s="25">
        <v>1428</v>
      </c>
      <c r="J54" s="25"/>
      <c r="K54" s="25">
        <v>0</v>
      </c>
      <c r="L54" s="164" t="s">
        <v>22</v>
      </c>
      <c r="M54" s="25">
        <v>0</v>
      </c>
      <c r="N54" s="164" t="s">
        <v>22</v>
      </c>
      <c r="O54" s="25">
        <v>-239538</v>
      </c>
      <c r="P54" s="164" t="s">
        <v>22</v>
      </c>
      <c r="Q54" s="25">
        <v>32318</v>
      </c>
      <c r="R54" s="164" t="s">
        <v>22</v>
      </c>
      <c r="S54" s="25">
        <v>64843</v>
      </c>
      <c r="T54" s="164" t="s">
        <v>22</v>
      </c>
      <c r="U54" s="25">
        <v>-12016</v>
      </c>
      <c r="V54" s="164" t="s">
        <v>22</v>
      </c>
      <c r="W54" s="25">
        <v>-16351</v>
      </c>
      <c r="X54" s="164" t="s">
        <v>22</v>
      </c>
      <c r="Y54" s="25">
        <v>164</v>
      </c>
      <c r="Z54" s="164" t="s">
        <v>22</v>
      </c>
      <c r="AA54" s="25">
        <v>49691</v>
      </c>
      <c r="AB54" s="164" t="s">
        <v>22</v>
      </c>
      <c r="AC54" s="25">
        <v>5550</v>
      </c>
      <c r="AD54" s="164" t="s">
        <v>22</v>
      </c>
      <c r="AE54" s="25">
        <v>1419</v>
      </c>
      <c r="AF54" s="164" t="s">
        <v>22</v>
      </c>
      <c r="AG54" s="631">
        <v>1083</v>
      </c>
      <c r="AH54" s="164" t="s">
        <v>22</v>
      </c>
      <c r="AI54" s="25">
        <v>-93496</v>
      </c>
      <c r="AJ54" s="164" t="s">
        <v>22</v>
      </c>
      <c r="AK54" s="25">
        <v>-12942</v>
      </c>
      <c r="AL54" s="164" t="s">
        <v>22</v>
      </c>
      <c r="AM54" s="25">
        <v>-418757</v>
      </c>
      <c r="AN54" s="164" t="s">
        <v>22</v>
      </c>
      <c r="AO54" s="25">
        <v>-425166</v>
      </c>
      <c r="AP54" s="164" t="s">
        <v>22</v>
      </c>
      <c r="AQ54" s="25">
        <v>154003</v>
      </c>
      <c r="AR54" s="164"/>
      <c r="AS54" s="25">
        <v>17893</v>
      </c>
      <c r="AT54" s="164"/>
      <c r="AU54" s="25">
        <v>16227</v>
      </c>
      <c r="AV54" s="164"/>
      <c r="AW54" s="25">
        <v>-65824</v>
      </c>
      <c r="AX54" s="164"/>
      <c r="AY54" s="25">
        <v>0</v>
      </c>
      <c r="AZ54" s="164"/>
      <c r="BA54" s="25">
        <v>0</v>
      </c>
      <c r="BB54" s="164"/>
      <c r="BC54" s="631">
        <v>15</v>
      </c>
      <c r="BD54" s="164"/>
      <c r="BE54" s="25">
        <v>668</v>
      </c>
      <c r="BF54" s="164"/>
      <c r="BG54" s="25">
        <v>0</v>
      </c>
      <c r="BH54" s="164"/>
      <c r="BI54" s="25">
        <v>17210</v>
      </c>
      <c r="BJ54" s="173"/>
      <c r="BK54" s="25">
        <v>0</v>
      </c>
      <c r="BL54" s="164"/>
      <c r="BM54" s="25">
        <v>0</v>
      </c>
      <c r="BN54" s="164"/>
      <c r="BO54" s="25">
        <v>-52463</v>
      </c>
      <c r="BP54" s="164"/>
      <c r="BQ54" s="25">
        <v>68000</v>
      </c>
      <c r="BR54" s="164"/>
      <c r="BS54" s="25">
        <v>138253</v>
      </c>
      <c r="BT54" s="173"/>
      <c r="BU54" s="25">
        <v>540</v>
      </c>
      <c r="BV54" s="164"/>
      <c r="BW54" s="25">
        <v>3328</v>
      </c>
      <c r="BX54" s="164"/>
      <c r="BY54" s="25">
        <v>4255</v>
      </c>
      <c r="BZ54" s="164"/>
      <c r="CA54" s="174">
        <v>0</v>
      </c>
    </row>
    <row r="55" spans="1:81" ht="16.5" thickBot="1">
      <c r="A55" s="169" t="s">
        <v>546</v>
      </c>
      <c r="B55" s="164" t="s">
        <v>22</v>
      </c>
      <c r="C55" s="243">
        <f>ROUND(SUM(C52)+SUM(C54),1)</f>
        <v>0</v>
      </c>
      <c r="D55" s="173"/>
      <c r="E55" s="243">
        <f>ROUND(SUM(E52)+SUM(E54),1)</f>
        <v>2778</v>
      </c>
      <c r="F55" s="173"/>
      <c r="G55" s="243">
        <f>ROUND(SUM(G52)+SUM(G54),1)</f>
        <v>83</v>
      </c>
      <c r="H55" s="173"/>
      <c r="I55" s="243">
        <f>ROUND(SUM(I52)+SUM(I54),1)</f>
        <v>1428</v>
      </c>
      <c r="J55" s="373"/>
      <c r="K55" s="243">
        <f>ROUND(SUM(K52)+SUM(K54),1)</f>
        <v>0</v>
      </c>
      <c r="L55" s="173"/>
      <c r="M55" s="243">
        <f>ROUND(SUM(M52)+SUM(M54),1)</f>
        <v>0</v>
      </c>
      <c r="N55" s="173"/>
      <c r="O55" s="243">
        <f>ROUND(SUM(O52)+SUM(O54),1)</f>
        <v>-238856</v>
      </c>
      <c r="P55" s="173"/>
      <c r="Q55" s="739">
        <f>ROUND(SUM(Q52)+SUM(Q54),1)</f>
        <v>26953</v>
      </c>
      <c r="R55" s="738"/>
      <c r="S55" s="739">
        <f>ROUND(SUM(S52)+SUM(S54),1)</f>
        <v>38969</v>
      </c>
      <c r="T55" s="173"/>
      <c r="U55" s="243">
        <f>ROUND(SUM(U52)+SUM(U54),1)</f>
        <v>-12016</v>
      </c>
      <c r="V55" s="173"/>
      <c r="W55" s="243">
        <f>ROUND(SUM(W52)+SUM(W54),1)</f>
        <v>-18879</v>
      </c>
      <c r="X55" s="173"/>
      <c r="Y55" s="243">
        <f>ROUND(SUM(Y52)+SUM(Y54),1)</f>
        <v>164</v>
      </c>
      <c r="Z55" s="173"/>
      <c r="AA55" s="243">
        <f>ROUND(SUM(AA52)+SUM(AA54),1)</f>
        <v>217251</v>
      </c>
      <c r="AB55" s="173"/>
      <c r="AC55" s="243">
        <f>ROUND(SUM(AC52)+SUM(AC54),1)</f>
        <v>5550</v>
      </c>
      <c r="AD55" s="173"/>
      <c r="AE55" s="243">
        <f>ROUND(SUM(AE52)+SUM(AE54),1)</f>
        <v>1419</v>
      </c>
      <c r="AF55" s="173"/>
      <c r="AG55" s="739">
        <f>ROUND(SUM(AG52)+SUM(AG54),1)</f>
        <v>1108</v>
      </c>
      <c r="AH55" s="173"/>
      <c r="AI55" s="243">
        <f>ROUND(SUM(AI52)+SUM(AI54),1)</f>
        <v>-184558</v>
      </c>
      <c r="AJ55" s="173"/>
      <c r="AK55" s="243">
        <f>ROUND(SUM(AK52)+SUM(AK54),1)</f>
        <v>-12942</v>
      </c>
      <c r="AL55" s="173"/>
      <c r="AM55" s="243">
        <f>ROUND(SUM(AM52)+SUM(AM54),1)</f>
        <v>-489392</v>
      </c>
      <c r="AN55" s="173"/>
      <c r="AO55" s="243">
        <f>ROUND(SUM(AO52)+SUM(AO54),1)</f>
        <v>-691916</v>
      </c>
      <c r="AP55" s="173"/>
      <c r="AQ55" s="243">
        <f>ROUND(SUM(AQ52)+SUM(AQ54),1)</f>
        <v>146416</v>
      </c>
      <c r="AR55" s="173"/>
      <c r="AS55" s="739">
        <f>ROUND(SUM(AS52)+SUM(AS54),1)</f>
        <v>18452</v>
      </c>
      <c r="AT55" s="173"/>
      <c r="AU55" s="243">
        <f>ROUND(SUM(AU52)+SUM(AU54),1)</f>
        <v>17670</v>
      </c>
      <c r="AV55" s="173"/>
      <c r="AW55" s="243">
        <f>ROUND(SUM(AW52)+SUM(AW54),1)</f>
        <v>-53626</v>
      </c>
      <c r="AX55" s="173"/>
      <c r="AY55" s="243">
        <f>ROUND(SUM(AY52)+SUM(AY54),1)</f>
        <v>0</v>
      </c>
      <c r="AZ55" s="173"/>
      <c r="BA55" s="243">
        <f>ROUND(SUM(BA52)+SUM(BA54),1)</f>
        <v>0</v>
      </c>
      <c r="BB55" s="173"/>
      <c r="BC55" s="739">
        <f>ROUND(SUM(BC52)+SUM(BC54),1)</f>
        <v>16</v>
      </c>
      <c r="BD55" s="173"/>
      <c r="BE55" s="243">
        <f>ROUND(SUM(BE52)+SUM(BE54),1)</f>
        <v>0</v>
      </c>
      <c r="BF55" s="173"/>
      <c r="BG55" s="243">
        <f>ROUND(SUM(BG52)+SUM(BG54),1)</f>
        <v>0</v>
      </c>
      <c r="BH55" s="173"/>
      <c r="BI55" s="243">
        <f>ROUND(SUM(BI52)+SUM(BI54),1)</f>
        <v>17210</v>
      </c>
      <c r="BJ55" s="373"/>
      <c r="BK55" s="243">
        <f>ROUND(SUM(BK52)+SUM(BK54),1)</f>
        <v>0</v>
      </c>
      <c r="BL55" s="173"/>
      <c r="BM55" s="243">
        <f>ROUND(SUM(BM52)+SUM(BM54),1)</f>
        <v>0</v>
      </c>
      <c r="BN55" s="173"/>
      <c r="BO55" s="243">
        <f>ROUND(SUM(BO52)+SUM(BO54),1)</f>
        <v>-157698</v>
      </c>
      <c r="BP55" s="173"/>
      <c r="BQ55" s="243">
        <f>ROUND(SUM(BQ52)+SUM(BQ54),1)</f>
        <v>86773</v>
      </c>
      <c r="BR55" s="173"/>
      <c r="BS55" s="739">
        <f>ROUND(SUM(BS52)+SUM(BS54),1)</f>
        <v>154802</v>
      </c>
      <c r="BT55" s="169"/>
      <c r="BU55" s="243">
        <f>ROUND(SUM(BU52)+SUM(BU54),1)</f>
        <v>552</v>
      </c>
      <c r="BV55" s="173"/>
      <c r="BW55" s="243">
        <f>ROUND(SUM(BW52)+SUM(BW54),1)</f>
        <v>3328</v>
      </c>
      <c r="BX55" s="173"/>
      <c r="BY55" s="243">
        <f>ROUND(SUM(BY52)+SUM(BY54),1)</f>
        <v>4255</v>
      </c>
      <c r="BZ55" s="173"/>
      <c r="CA55" s="243">
        <f>ROUND(SUM(CA52)+SUM(CA54),1)</f>
        <v>0</v>
      </c>
    </row>
    <row r="56" spans="1:81" ht="16.5" thickTop="1">
      <c r="A56" s="169"/>
      <c r="B56" s="173"/>
      <c r="C56" s="174"/>
      <c r="D56" s="173"/>
      <c r="E56" s="169"/>
      <c r="F56" s="173"/>
      <c r="G56" s="169"/>
      <c r="H56" s="173"/>
      <c r="I56" s="169"/>
      <c r="J56" s="169"/>
      <c r="K56" s="169"/>
      <c r="L56" s="173"/>
      <c r="M56" s="169"/>
      <c r="N56" s="173"/>
      <c r="O56" s="169"/>
      <c r="P56" s="173"/>
      <c r="Q56" s="169"/>
      <c r="R56" s="173"/>
      <c r="S56" s="169"/>
      <c r="T56" s="173"/>
      <c r="U56" s="169"/>
      <c r="V56" s="173"/>
      <c r="W56" s="169"/>
      <c r="X56" s="173"/>
      <c r="Y56" s="169"/>
      <c r="Z56" s="173"/>
      <c r="AA56" s="169"/>
      <c r="AB56" s="173"/>
      <c r="AC56" s="169"/>
      <c r="AD56" s="173"/>
      <c r="AE56" s="169"/>
      <c r="AF56" s="173"/>
      <c r="AG56" s="169"/>
      <c r="AH56" s="173"/>
      <c r="AI56" s="169"/>
      <c r="AJ56" s="173"/>
      <c r="AK56" s="169"/>
      <c r="AL56" s="173"/>
      <c r="AM56" s="169"/>
      <c r="AN56" s="173"/>
      <c r="AO56" s="169"/>
      <c r="AP56" s="173"/>
      <c r="AQ56" s="169"/>
      <c r="AR56" s="173"/>
      <c r="AS56" s="169"/>
      <c r="AT56" s="173"/>
      <c r="AU56" s="169"/>
      <c r="AV56" s="173"/>
      <c r="AW56" s="173"/>
      <c r="AX56" s="173"/>
      <c r="AY56" s="170"/>
      <c r="AZ56" s="173"/>
      <c r="BA56" s="174"/>
      <c r="BB56" s="173"/>
      <c r="BC56" s="731"/>
      <c r="BD56" s="173"/>
      <c r="BE56" s="174"/>
      <c r="BF56" s="173"/>
      <c r="BG56" s="174"/>
      <c r="BH56" s="173"/>
      <c r="BI56" s="175"/>
      <c r="BJ56" s="175"/>
      <c r="BK56" s="175"/>
      <c r="BL56" s="173"/>
      <c r="BM56" s="174"/>
      <c r="BN56" s="173"/>
      <c r="BO56" s="169"/>
      <c r="BP56" s="173"/>
      <c r="BQ56" s="169"/>
      <c r="BR56" s="173"/>
      <c r="BS56" s="169"/>
      <c r="BT56" s="173"/>
      <c r="BU56" s="169"/>
      <c r="BV56" s="173"/>
      <c r="BW56" s="169"/>
      <c r="BX56" s="173"/>
      <c r="BY56" s="169"/>
      <c r="BZ56" s="173"/>
      <c r="CA56" s="174"/>
    </row>
    <row r="57" spans="1:81">
      <c r="A57" s="545" t="s">
        <v>1059</v>
      </c>
      <c r="B57" s="173"/>
      <c r="C57" s="174"/>
      <c r="D57" s="173"/>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740"/>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row>
    <row r="59" spans="1:81">
      <c r="A59" s="164"/>
      <c r="B59" s="164"/>
      <c r="C59" s="164"/>
      <c r="D59" s="164"/>
      <c r="E59" s="164"/>
      <c r="F59" s="164"/>
      <c r="G59" s="164"/>
      <c r="H59" s="164"/>
      <c r="I59" s="164"/>
      <c r="J59" s="164"/>
      <c r="K59" s="164"/>
      <c r="L59" s="164"/>
      <c r="M59" s="164"/>
      <c r="N59" s="164"/>
      <c r="O59" s="164"/>
      <c r="P59" s="164"/>
      <c r="Q59" s="164"/>
      <c r="R59" s="164"/>
      <c r="S59" s="164" t="s">
        <v>22</v>
      </c>
      <c r="T59" s="164"/>
      <c r="U59" s="164" t="s">
        <v>22</v>
      </c>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729"/>
      <c r="BD59" s="164"/>
      <c r="BE59" s="164"/>
      <c r="BF59" s="164"/>
      <c r="BG59" s="164" t="s">
        <v>22</v>
      </c>
      <c r="BH59" s="164"/>
      <c r="BI59" s="164" t="s">
        <v>22</v>
      </c>
      <c r="BJ59" s="164"/>
      <c r="BK59" s="164"/>
      <c r="BL59" s="164"/>
      <c r="BM59" s="164"/>
      <c r="BN59" s="164"/>
      <c r="BO59" s="164"/>
      <c r="BP59" s="164"/>
      <c r="BQ59" s="164"/>
      <c r="BR59" s="164"/>
      <c r="BS59" s="164"/>
      <c r="BT59" s="164"/>
      <c r="BU59" s="164"/>
      <c r="BV59" s="164"/>
      <c r="BW59" s="164"/>
      <c r="BX59" s="164"/>
      <c r="BY59" s="164"/>
      <c r="BZ59" s="164"/>
      <c r="CA59" s="164"/>
    </row>
    <row r="68" spans="1:1">
      <c r="A68" s="546"/>
    </row>
  </sheetData>
  <hyperlinks>
    <hyperlink ref="A57" location="'Footnotes 1 - 11'!A1" display="(*) See Accompanying Footnotes" xr:uid="{00000000-0004-0000-1A00-000000000000}"/>
  </hyperlinks>
  <pageMargins left="0.7" right="0.46" top="0.9" bottom="0.25" header="0.5" footer="0.25"/>
  <pageSetup scale="45" firstPageNumber="49" orientation="landscape" useFirstPageNumber="1" r:id="rId1"/>
  <headerFooter scaleWithDoc="0">
    <oddFooter>&amp;R&amp;8&amp;P</oddFooter>
  </headerFooter>
  <colBreaks count="5" manualBreakCount="5">
    <brk id="15" max="1048575" man="1"/>
    <brk id="29" min="2" max="56" man="1"/>
    <brk id="41" min="2" max="56" man="1"/>
    <brk id="53" min="2" max="56" man="1"/>
    <brk id="65" min="2" max="56" man="1"/>
  </colBreaks>
  <customProperties>
    <customPr name="SheetOptions"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72"/>
  <sheetViews>
    <sheetView showGridLines="0" zoomScale="70" zoomScaleNormal="70" zoomScaleSheetLayoutView="70" workbookViewId="0"/>
  </sheetViews>
  <sheetFormatPr defaultRowHeight="15.75"/>
  <cols>
    <col min="1" max="1" width="62" style="176" customWidth="1"/>
    <col min="2" max="2" width="4.109375" style="176" customWidth="1"/>
    <col min="3" max="3" width="30.88671875" style="176" customWidth="1"/>
    <col min="4" max="4" width="2.88671875" style="176" customWidth="1"/>
    <col min="5" max="5" width="30.88671875" style="176" customWidth="1"/>
    <col min="6" max="6" width="2.88671875" style="176" customWidth="1"/>
    <col min="7" max="7" width="18.88671875" style="176" customWidth="1"/>
    <col min="8" max="8" width="2.88671875" style="176" customWidth="1"/>
    <col min="9" max="9" width="25.88671875" style="176" customWidth="1"/>
    <col min="10" max="10" width="2.88671875" style="176" customWidth="1"/>
    <col min="11" max="11" width="25.88671875" style="176" customWidth="1"/>
    <col min="12" max="12" width="10.88671875" style="176" bestFit="1" customWidth="1"/>
    <col min="13" max="180" width="8.88671875" style="176"/>
    <col min="181" max="181" width="55.109375" style="176" customWidth="1"/>
    <col min="182" max="182" width="2.88671875" style="176" customWidth="1"/>
    <col min="183" max="183" width="19.44140625" style="176" customWidth="1"/>
    <col min="184" max="184" width="2.88671875" style="176" customWidth="1"/>
    <col min="185" max="185" width="20.88671875" style="176" customWidth="1"/>
    <col min="186" max="186" width="2.88671875" style="176" customWidth="1"/>
    <col min="187" max="187" width="21" style="176" customWidth="1"/>
    <col min="188" max="188" width="2.88671875" style="176" customWidth="1"/>
    <col min="189" max="189" width="18.88671875" style="176" customWidth="1"/>
    <col min="190" max="190" width="2.88671875" style="176" customWidth="1"/>
    <col min="191" max="191" width="16.88671875" style="176" customWidth="1"/>
    <col min="192" max="192" width="2.88671875" style="176" customWidth="1"/>
    <col min="193" max="193" width="16.44140625" style="176" customWidth="1"/>
    <col min="194" max="194" width="2.88671875" style="176" customWidth="1"/>
    <col min="195" max="195" width="19.88671875" style="176" customWidth="1"/>
    <col min="196" max="196" width="2.88671875" style="176" customWidth="1"/>
    <col min="197" max="197" width="19.44140625" style="176" customWidth="1"/>
    <col min="198" max="198" width="2.88671875" style="176" customWidth="1"/>
    <col min="199" max="199" width="17.109375" style="176" customWidth="1"/>
    <col min="200" max="200" width="2.88671875" style="176" customWidth="1"/>
    <col min="201" max="201" width="19.109375" style="176" customWidth="1"/>
    <col min="202" max="202" width="2.88671875" style="176" customWidth="1"/>
    <col min="203" max="203" width="18.109375" style="176" customWidth="1"/>
    <col min="204" max="204" width="2.88671875" style="176" customWidth="1"/>
    <col min="205" max="205" width="17.5546875" style="176" customWidth="1"/>
    <col min="206" max="206" width="2.88671875" style="176" customWidth="1"/>
    <col min="207" max="207" width="20.88671875" style="176" customWidth="1"/>
    <col min="208" max="208" width="2.88671875" style="176" customWidth="1"/>
    <col min="209" max="209" width="17.88671875" style="176" customWidth="1"/>
    <col min="210" max="210" width="2.88671875" style="176" customWidth="1"/>
    <col min="211" max="211" width="19.5546875" style="176" customWidth="1"/>
    <col min="212" max="212" width="2.88671875" style="176" customWidth="1"/>
    <col min="213" max="213" width="16" style="176" customWidth="1"/>
    <col min="214" max="214" width="2.88671875" style="176" customWidth="1"/>
    <col min="215" max="215" width="18.88671875" style="176" customWidth="1"/>
    <col min="216" max="216" width="2.88671875" style="176" customWidth="1"/>
    <col min="217" max="217" width="18.109375" style="176" customWidth="1"/>
    <col min="218" max="219" width="8.88671875" style="176" customWidth="1"/>
    <col min="220" max="220" width="2.88671875" style="176" customWidth="1"/>
    <col min="221" max="221" width="18.88671875" style="176" customWidth="1"/>
    <col min="222" max="222" width="2.88671875" style="176" customWidth="1"/>
    <col min="223" max="223" width="19" style="176" customWidth="1"/>
    <col min="224" max="224" width="2.88671875" style="176" customWidth="1"/>
    <col min="225" max="225" width="18.109375" style="176" customWidth="1"/>
    <col min="226" max="226" width="2.88671875" style="176" customWidth="1"/>
    <col min="227" max="227" width="18.5546875" style="176" customWidth="1"/>
    <col min="228" max="228" width="2.88671875" style="176" customWidth="1"/>
    <col min="229" max="229" width="18.88671875" style="176" customWidth="1"/>
    <col min="230" max="230" width="2.88671875" style="176" customWidth="1"/>
    <col min="231" max="231" width="22.5546875" style="176" customWidth="1"/>
    <col min="232" max="232" width="2.88671875" style="176" customWidth="1"/>
    <col min="233" max="233" width="19.109375" style="176" customWidth="1"/>
    <col min="234" max="234" width="2.88671875" style="176" customWidth="1"/>
    <col min="235" max="235" width="22.88671875" style="176" customWidth="1"/>
    <col min="236" max="236" width="2.88671875" style="176" customWidth="1"/>
    <col min="237" max="237" width="24.109375" style="176" customWidth="1"/>
    <col min="238" max="238" width="2.88671875" style="176" customWidth="1"/>
    <col min="239" max="239" width="22.88671875" style="176" customWidth="1"/>
    <col min="240" max="240" width="2.88671875" style="176" customWidth="1"/>
    <col min="241" max="241" width="19.88671875" style="176" customWidth="1"/>
    <col min="242" max="242" width="2.88671875" style="176" customWidth="1"/>
    <col min="243" max="243" width="22.44140625" style="176" customWidth="1"/>
    <col min="244" max="244" width="2.88671875" style="176" customWidth="1"/>
    <col min="245" max="245" width="21.88671875" style="176" customWidth="1"/>
    <col min="246" max="246" width="2.88671875" style="176" customWidth="1"/>
    <col min="247" max="247" width="25.109375" style="176" customWidth="1"/>
    <col min="248" max="248" width="53.109375" style="176" customWidth="1"/>
    <col min="249" max="249" width="2.88671875" style="176" customWidth="1"/>
    <col min="250" max="250" width="25.109375" style="176" customWidth="1"/>
    <col min="251" max="251" width="2.88671875" style="176" customWidth="1"/>
    <col min="252" max="252" width="24" style="176" customWidth="1"/>
    <col min="253" max="253" width="2.88671875" style="176" customWidth="1"/>
    <col min="254" max="254" width="21.88671875" style="176" customWidth="1"/>
    <col min="255" max="255" width="2.88671875" style="176" customWidth="1"/>
    <col min="256" max="256" width="22.109375" style="176" customWidth="1"/>
    <col min="257" max="257" width="53.88671875" style="176" customWidth="1"/>
    <col min="258" max="258" width="2.88671875" style="176" customWidth="1"/>
    <col min="259" max="259" width="23.88671875" style="176" customWidth="1"/>
    <col min="260" max="260" width="2.88671875" style="176" customWidth="1"/>
    <col min="261" max="261" width="22.5546875" style="176" customWidth="1"/>
    <col min="262" max="262" width="2.88671875" style="176" customWidth="1"/>
    <col min="263" max="263" width="18.88671875" style="176" customWidth="1"/>
    <col min="264" max="264" width="2.88671875" style="176" customWidth="1"/>
    <col min="265" max="265" width="19.109375" style="176" customWidth="1"/>
    <col min="266" max="266" width="2.88671875" style="176" customWidth="1"/>
    <col min="267" max="267" width="19.88671875" style="176" customWidth="1"/>
    <col min="268" max="436" width="8.88671875" style="176"/>
    <col min="437" max="437" width="55.109375" style="176" customWidth="1"/>
    <col min="438" max="438" width="2.88671875" style="176" customWidth="1"/>
    <col min="439" max="439" width="19.44140625" style="176" customWidth="1"/>
    <col min="440" max="440" width="2.88671875" style="176" customWidth="1"/>
    <col min="441" max="441" width="20.88671875" style="176" customWidth="1"/>
    <col min="442" max="442" width="2.88671875" style="176" customWidth="1"/>
    <col min="443" max="443" width="21" style="176" customWidth="1"/>
    <col min="444" max="444" width="2.88671875" style="176" customWidth="1"/>
    <col min="445" max="445" width="18.88671875" style="176" customWidth="1"/>
    <col min="446" max="446" width="2.88671875" style="176" customWidth="1"/>
    <col min="447" max="447" width="16.88671875" style="176" customWidth="1"/>
    <col min="448" max="448" width="2.88671875" style="176" customWidth="1"/>
    <col min="449" max="449" width="16.44140625" style="176" customWidth="1"/>
    <col min="450" max="450" width="2.88671875" style="176" customWidth="1"/>
    <col min="451" max="451" width="19.88671875" style="176" customWidth="1"/>
    <col min="452" max="452" width="2.88671875" style="176" customWidth="1"/>
    <col min="453" max="453" width="19.44140625" style="176" customWidth="1"/>
    <col min="454" max="454" width="2.88671875" style="176" customWidth="1"/>
    <col min="455" max="455" width="17.109375" style="176" customWidth="1"/>
    <col min="456" max="456" width="2.88671875" style="176" customWidth="1"/>
    <col min="457" max="457" width="19.109375" style="176" customWidth="1"/>
    <col min="458" max="458" width="2.88671875" style="176" customWidth="1"/>
    <col min="459" max="459" width="18.109375" style="176" customWidth="1"/>
    <col min="460" max="460" width="2.88671875" style="176" customWidth="1"/>
    <col min="461" max="461" width="17.5546875" style="176" customWidth="1"/>
    <col min="462" max="462" width="2.88671875" style="176" customWidth="1"/>
    <col min="463" max="463" width="20.88671875" style="176" customWidth="1"/>
    <col min="464" max="464" width="2.88671875" style="176" customWidth="1"/>
    <col min="465" max="465" width="17.88671875" style="176" customWidth="1"/>
    <col min="466" max="466" width="2.88671875" style="176" customWidth="1"/>
    <col min="467" max="467" width="19.5546875" style="176" customWidth="1"/>
    <col min="468" max="468" width="2.88671875" style="176" customWidth="1"/>
    <col min="469" max="469" width="16" style="176" customWidth="1"/>
    <col min="470" max="470" width="2.88671875" style="176" customWidth="1"/>
    <col min="471" max="471" width="18.88671875" style="176" customWidth="1"/>
    <col min="472" max="472" width="2.88671875" style="176" customWidth="1"/>
    <col min="473" max="473" width="18.109375" style="176" customWidth="1"/>
    <col min="474" max="475" width="8.88671875" style="176" customWidth="1"/>
    <col min="476" max="476" width="2.88671875" style="176" customWidth="1"/>
    <col min="477" max="477" width="18.88671875" style="176" customWidth="1"/>
    <col min="478" max="478" width="2.88671875" style="176" customWidth="1"/>
    <col min="479" max="479" width="19" style="176" customWidth="1"/>
    <col min="480" max="480" width="2.88671875" style="176" customWidth="1"/>
    <col min="481" max="481" width="18.109375" style="176" customWidth="1"/>
    <col min="482" max="482" width="2.88671875" style="176" customWidth="1"/>
    <col min="483" max="483" width="18.5546875" style="176" customWidth="1"/>
    <col min="484" max="484" width="2.88671875" style="176" customWidth="1"/>
    <col min="485" max="485" width="18.88671875" style="176" customWidth="1"/>
    <col min="486" max="486" width="2.88671875" style="176" customWidth="1"/>
    <col min="487" max="487" width="22.5546875" style="176" customWidth="1"/>
    <col min="488" max="488" width="2.88671875" style="176" customWidth="1"/>
    <col min="489" max="489" width="19.109375" style="176" customWidth="1"/>
    <col min="490" max="490" width="2.88671875" style="176" customWidth="1"/>
    <col min="491" max="491" width="22.88671875" style="176" customWidth="1"/>
    <col min="492" max="492" width="2.88671875" style="176" customWidth="1"/>
    <col min="493" max="493" width="24.109375" style="176" customWidth="1"/>
    <col min="494" max="494" width="2.88671875" style="176" customWidth="1"/>
    <col min="495" max="495" width="22.88671875" style="176" customWidth="1"/>
    <col min="496" max="496" width="2.88671875" style="176" customWidth="1"/>
    <col min="497" max="497" width="19.88671875" style="176" customWidth="1"/>
    <col min="498" max="498" width="2.88671875" style="176" customWidth="1"/>
    <col min="499" max="499" width="22.44140625" style="176" customWidth="1"/>
    <col min="500" max="500" width="2.88671875" style="176" customWidth="1"/>
    <col min="501" max="501" width="21.88671875" style="176" customWidth="1"/>
    <col min="502" max="502" width="2.88671875" style="176" customWidth="1"/>
    <col min="503" max="503" width="25.109375" style="176" customWidth="1"/>
    <col min="504" max="504" width="53.109375" style="176" customWidth="1"/>
    <col min="505" max="505" width="2.88671875" style="176" customWidth="1"/>
    <col min="506" max="506" width="25.109375" style="176" customWidth="1"/>
    <col min="507" max="507" width="2.88671875" style="176" customWidth="1"/>
    <col min="508" max="508" width="24" style="176" customWidth="1"/>
    <col min="509" max="509" width="2.88671875" style="176" customWidth="1"/>
    <col min="510" max="510" width="21.88671875" style="176" customWidth="1"/>
    <col min="511" max="511" width="2.88671875" style="176" customWidth="1"/>
    <col min="512" max="512" width="22.109375" style="176" customWidth="1"/>
    <col min="513" max="513" width="53.88671875" style="176" customWidth="1"/>
    <col min="514" max="514" width="2.88671875" style="176" customWidth="1"/>
    <col min="515" max="515" width="23.88671875" style="176" customWidth="1"/>
    <col min="516" max="516" width="2.88671875" style="176" customWidth="1"/>
    <col min="517" max="517" width="22.5546875" style="176" customWidth="1"/>
    <col min="518" max="518" width="2.88671875" style="176" customWidth="1"/>
    <col min="519" max="519" width="18.88671875" style="176" customWidth="1"/>
    <col min="520" max="520" width="2.88671875" style="176" customWidth="1"/>
    <col min="521" max="521" width="19.109375" style="176" customWidth="1"/>
    <col min="522" max="522" width="2.88671875" style="176" customWidth="1"/>
    <col min="523" max="523" width="19.88671875" style="176" customWidth="1"/>
    <col min="524" max="692" width="8.88671875" style="176"/>
    <col min="693" max="693" width="55.109375" style="176" customWidth="1"/>
    <col min="694" max="694" width="2.88671875" style="176" customWidth="1"/>
    <col min="695" max="695" width="19.44140625" style="176" customWidth="1"/>
    <col min="696" max="696" width="2.88671875" style="176" customWidth="1"/>
    <col min="697" max="697" width="20.88671875" style="176" customWidth="1"/>
    <col min="698" max="698" width="2.88671875" style="176" customWidth="1"/>
    <col min="699" max="699" width="21" style="176" customWidth="1"/>
    <col min="700" max="700" width="2.88671875" style="176" customWidth="1"/>
    <col min="701" max="701" width="18.88671875" style="176" customWidth="1"/>
    <col min="702" max="702" width="2.88671875" style="176" customWidth="1"/>
    <col min="703" max="703" width="16.88671875" style="176" customWidth="1"/>
    <col min="704" max="704" width="2.88671875" style="176" customWidth="1"/>
    <col min="705" max="705" width="16.44140625" style="176" customWidth="1"/>
    <col min="706" max="706" width="2.88671875" style="176" customWidth="1"/>
    <col min="707" max="707" width="19.88671875" style="176" customWidth="1"/>
    <col min="708" max="708" width="2.88671875" style="176" customWidth="1"/>
    <col min="709" max="709" width="19.44140625" style="176" customWidth="1"/>
    <col min="710" max="710" width="2.88671875" style="176" customWidth="1"/>
    <col min="711" max="711" width="17.109375" style="176" customWidth="1"/>
    <col min="712" max="712" width="2.88671875" style="176" customWidth="1"/>
    <col min="713" max="713" width="19.109375" style="176" customWidth="1"/>
    <col min="714" max="714" width="2.88671875" style="176" customWidth="1"/>
    <col min="715" max="715" width="18.109375" style="176" customWidth="1"/>
    <col min="716" max="716" width="2.88671875" style="176" customWidth="1"/>
    <col min="717" max="717" width="17.5546875" style="176" customWidth="1"/>
    <col min="718" max="718" width="2.88671875" style="176" customWidth="1"/>
    <col min="719" max="719" width="20.88671875" style="176" customWidth="1"/>
    <col min="720" max="720" width="2.88671875" style="176" customWidth="1"/>
    <col min="721" max="721" width="17.88671875" style="176" customWidth="1"/>
    <col min="722" max="722" width="2.88671875" style="176" customWidth="1"/>
    <col min="723" max="723" width="19.5546875" style="176" customWidth="1"/>
    <col min="724" max="724" width="2.88671875" style="176" customWidth="1"/>
    <col min="725" max="725" width="16" style="176" customWidth="1"/>
    <col min="726" max="726" width="2.88671875" style="176" customWidth="1"/>
    <col min="727" max="727" width="18.88671875" style="176" customWidth="1"/>
    <col min="728" max="728" width="2.88671875" style="176" customWidth="1"/>
    <col min="729" max="729" width="18.109375" style="176" customWidth="1"/>
    <col min="730" max="731" width="8.88671875" style="176" customWidth="1"/>
    <col min="732" max="732" width="2.88671875" style="176" customWidth="1"/>
    <col min="733" max="733" width="18.88671875" style="176" customWidth="1"/>
    <col min="734" max="734" width="2.88671875" style="176" customWidth="1"/>
    <col min="735" max="735" width="19" style="176" customWidth="1"/>
    <col min="736" max="736" width="2.88671875" style="176" customWidth="1"/>
    <col min="737" max="737" width="18.109375" style="176" customWidth="1"/>
    <col min="738" max="738" width="2.88671875" style="176" customWidth="1"/>
    <col min="739" max="739" width="18.5546875" style="176" customWidth="1"/>
    <col min="740" max="740" width="2.88671875" style="176" customWidth="1"/>
    <col min="741" max="741" width="18.88671875" style="176" customWidth="1"/>
    <col min="742" max="742" width="2.88671875" style="176" customWidth="1"/>
    <col min="743" max="743" width="22.5546875" style="176" customWidth="1"/>
    <col min="744" max="744" width="2.88671875" style="176" customWidth="1"/>
    <col min="745" max="745" width="19.109375" style="176" customWidth="1"/>
    <col min="746" max="746" width="2.88671875" style="176" customWidth="1"/>
    <col min="747" max="747" width="22.88671875" style="176" customWidth="1"/>
    <col min="748" max="748" width="2.88671875" style="176" customWidth="1"/>
    <col min="749" max="749" width="24.109375" style="176" customWidth="1"/>
    <col min="750" max="750" width="2.88671875" style="176" customWidth="1"/>
    <col min="751" max="751" width="22.88671875" style="176" customWidth="1"/>
    <col min="752" max="752" width="2.88671875" style="176" customWidth="1"/>
    <col min="753" max="753" width="19.88671875" style="176" customWidth="1"/>
    <col min="754" max="754" width="2.88671875" style="176" customWidth="1"/>
    <col min="755" max="755" width="22.44140625" style="176" customWidth="1"/>
    <col min="756" max="756" width="2.88671875" style="176" customWidth="1"/>
    <col min="757" max="757" width="21.88671875" style="176" customWidth="1"/>
    <col min="758" max="758" width="2.88671875" style="176" customWidth="1"/>
    <col min="759" max="759" width="25.109375" style="176" customWidth="1"/>
    <col min="760" max="760" width="53.109375" style="176" customWidth="1"/>
    <col min="761" max="761" width="2.88671875" style="176" customWidth="1"/>
    <col min="762" max="762" width="25.109375" style="176" customWidth="1"/>
    <col min="763" max="763" width="2.88671875" style="176" customWidth="1"/>
    <col min="764" max="764" width="24" style="176" customWidth="1"/>
    <col min="765" max="765" width="2.88671875" style="176" customWidth="1"/>
    <col min="766" max="766" width="21.88671875" style="176" customWidth="1"/>
    <col min="767" max="767" width="2.88671875" style="176" customWidth="1"/>
    <col min="768" max="768" width="22.109375" style="176" customWidth="1"/>
    <col min="769" max="769" width="53.88671875" style="176" customWidth="1"/>
    <col min="770" max="770" width="2.88671875" style="176" customWidth="1"/>
    <col min="771" max="771" width="23.88671875" style="176" customWidth="1"/>
    <col min="772" max="772" width="2.88671875" style="176" customWidth="1"/>
    <col min="773" max="773" width="22.5546875" style="176" customWidth="1"/>
    <col min="774" max="774" width="2.88671875" style="176" customWidth="1"/>
    <col min="775" max="775" width="18.88671875" style="176" customWidth="1"/>
    <col min="776" max="776" width="2.88671875" style="176" customWidth="1"/>
    <col min="777" max="777" width="19.109375" style="176" customWidth="1"/>
    <col min="778" max="778" width="2.88671875" style="176" customWidth="1"/>
    <col min="779" max="779" width="19.88671875" style="176" customWidth="1"/>
    <col min="780" max="948" width="8.88671875" style="176"/>
    <col min="949" max="949" width="55.109375" style="176" customWidth="1"/>
    <col min="950" max="950" width="2.88671875" style="176" customWidth="1"/>
    <col min="951" max="951" width="19.44140625" style="176" customWidth="1"/>
    <col min="952" max="952" width="2.88671875" style="176" customWidth="1"/>
    <col min="953" max="953" width="20.88671875" style="176" customWidth="1"/>
    <col min="954" max="954" width="2.88671875" style="176" customWidth="1"/>
    <col min="955" max="955" width="21" style="176" customWidth="1"/>
    <col min="956" max="956" width="2.88671875" style="176" customWidth="1"/>
    <col min="957" max="957" width="18.88671875" style="176" customWidth="1"/>
    <col min="958" max="958" width="2.88671875" style="176" customWidth="1"/>
    <col min="959" max="959" width="16.88671875" style="176" customWidth="1"/>
    <col min="960" max="960" width="2.88671875" style="176" customWidth="1"/>
    <col min="961" max="961" width="16.44140625" style="176" customWidth="1"/>
    <col min="962" max="962" width="2.88671875" style="176" customWidth="1"/>
    <col min="963" max="963" width="19.88671875" style="176" customWidth="1"/>
    <col min="964" max="964" width="2.88671875" style="176" customWidth="1"/>
    <col min="965" max="965" width="19.44140625" style="176" customWidth="1"/>
    <col min="966" max="966" width="2.88671875" style="176" customWidth="1"/>
    <col min="967" max="967" width="17.109375" style="176" customWidth="1"/>
    <col min="968" max="968" width="2.88671875" style="176" customWidth="1"/>
    <col min="969" max="969" width="19.109375" style="176" customWidth="1"/>
    <col min="970" max="970" width="2.88671875" style="176" customWidth="1"/>
    <col min="971" max="971" width="18.109375" style="176" customWidth="1"/>
    <col min="972" max="972" width="2.88671875" style="176" customWidth="1"/>
    <col min="973" max="973" width="17.5546875" style="176" customWidth="1"/>
    <col min="974" max="974" width="2.88671875" style="176" customWidth="1"/>
    <col min="975" max="975" width="20.88671875" style="176" customWidth="1"/>
    <col min="976" max="976" width="2.88671875" style="176" customWidth="1"/>
    <col min="977" max="977" width="17.88671875" style="176" customWidth="1"/>
    <col min="978" max="978" width="2.88671875" style="176" customWidth="1"/>
    <col min="979" max="979" width="19.5546875" style="176" customWidth="1"/>
    <col min="980" max="980" width="2.88671875" style="176" customWidth="1"/>
    <col min="981" max="981" width="16" style="176" customWidth="1"/>
    <col min="982" max="982" width="2.88671875" style="176" customWidth="1"/>
    <col min="983" max="983" width="18.88671875" style="176" customWidth="1"/>
    <col min="984" max="984" width="2.88671875" style="176" customWidth="1"/>
    <col min="985" max="985" width="18.109375" style="176" customWidth="1"/>
    <col min="986" max="987" width="8.88671875" style="176" customWidth="1"/>
    <col min="988" max="988" width="2.88671875" style="176" customWidth="1"/>
    <col min="989" max="989" width="18.88671875" style="176" customWidth="1"/>
    <col min="990" max="990" width="2.88671875" style="176" customWidth="1"/>
    <col min="991" max="991" width="19" style="176" customWidth="1"/>
    <col min="992" max="992" width="2.88671875" style="176" customWidth="1"/>
    <col min="993" max="993" width="18.109375" style="176" customWidth="1"/>
    <col min="994" max="994" width="2.88671875" style="176" customWidth="1"/>
    <col min="995" max="995" width="18.5546875" style="176" customWidth="1"/>
    <col min="996" max="996" width="2.88671875" style="176" customWidth="1"/>
    <col min="997" max="997" width="18.88671875" style="176" customWidth="1"/>
    <col min="998" max="998" width="2.88671875" style="176" customWidth="1"/>
    <col min="999" max="999" width="22.5546875" style="176" customWidth="1"/>
    <col min="1000" max="1000" width="2.88671875" style="176" customWidth="1"/>
    <col min="1001" max="1001" width="19.109375" style="176" customWidth="1"/>
    <col min="1002" max="1002" width="2.88671875" style="176" customWidth="1"/>
    <col min="1003" max="1003" width="22.88671875" style="176" customWidth="1"/>
    <col min="1004" max="1004" width="2.88671875" style="176" customWidth="1"/>
    <col min="1005" max="1005" width="24.109375" style="176" customWidth="1"/>
    <col min="1006" max="1006" width="2.88671875" style="176" customWidth="1"/>
    <col min="1007" max="1007" width="22.88671875" style="176" customWidth="1"/>
    <col min="1008" max="1008" width="2.88671875" style="176" customWidth="1"/>
    <col min="1009" max="1009" width="19.88671875" style="176" customWidth="1"/>
    <col min="1010" max="1010" width="2.88671875" style="176" customWidth="1"/>
    <col min="1011" max="1011" width="22.44140625" style="176" customWidth="1"/>
    <col min="1012" max="1012" width="2.88671875" style="176" customWidth="1"/>
    <col min="1013" max="1013" width="21.88671875" style="176" customWidth="1"/>
    <col min="1014" max="1014" width="2.88671875" style="176" customWidth="1"/>
    <col min="1015" max="1015" width="25.109375" style="176" customWidth="1"/>
    <col min="1016" max="1016" width="53.109375" style="176" customWidth="1"/>
    <col min="1017" max="1017" width="2.88671875" style="176" customWidth="1"/>
    <col min="1018" max="1018" width="25.109375" style="176" customWidth="1"/>
    <col min="1019" max="1019" width="2.88671875" style="176" customWidth="1"/>
    <col min="1020" max="1020" width="24" style="176" customWidth="1"/>
    <col min="1021" max="1021" width="2.88671875" style="176" customWidth="1"/>
    <col min="1022" max="1022" width="21.88671875" style="176" customWidth="1"/>
    <col min="1023" max="1023" width="2.88671875" style="176" customWidth="1"/>
    <col min="1024" max="1024" width="22.109375" style="176" customWidth="1"/>
    <col min="1025" max="1025" width="53.88671875" style="176" customWidth="1"/>
    <col min="1026" max="1026" width="2.88671875" style="176" customWidth="1"/>
    <col min="1027" max="1027" width="23.88671875" style="176" customWidth="1"/>
    <col min="1028" max="1028" width="2.88671875" style="176" customWidth="1"/>
    <col min="1029" max="1029" width="22.5546875" style="176" customWidth="1"/>
    <col min="1030" max="1030" width="2.88671875" style="176" customWidth="1"/>
    <col min="1031" max="1031" width="18.88671875" style="176" customWidth="1"/>
    <col min="1032" max="1032" width="2.88671875" style="176" customWidth="1"/>
    <col min="1033" max="1033" width="19.109375" style="176" customWidth="1"/>
    <col min="1034" max="1034" width="2.88671875" style="176" customWidth="1"/>
    <col min="1035" max="1035" width="19.88671875" style="176" customWidth="1"/>
    <col min="1036" max="1204" width="8.88671875" style="176"/>
    <col min="1205" max="1205" width="55.109375" style="176" customWidth="1"/>
    <col min="1206" max="1206" width="2.88671875" style="176" customWidth="1"/>
    <col min="1207" max="1207" width="19.44140625" style="176" customWidth="1"/>
    <col min="1208" max="1208" width="2.88671875" style="176" customWidth="1"/>
    <col min="1209" max="1209" width="20.88671875" style="176" customWidth="1"/>
    <col min="1210" max="1210" width="2.88671875" style="176" customWidth="1"/>
    <col min="1211" max="1211" width="21" style="176" customWidth="1"/>
    <col min="1212" max="1212" width="2.88671875" style="176" customWidth="1"/>
    <col min="1213" max="1213" width="18.88671875" style="176" customWidth="1"/>
    <col min="1214" max="1214" width="2.88671875" style="176" customWidth="1"/>
    <col min="1215" max="1215" width="16.88671875" style="176" customWidth="1"/>
    <col min="1216" max="1216" width="2.88671875" style="176" customWidth="1"/>
    <col min="1217" max="1217" width="16.44140625" style="176" customWidth="1"/>
    <col min="1218" max="1218" width="2.88671875" style="176" customWidth="1"/>
    <col min="1219" max="1219" width="19.88671875" style="176" customWidth="1"/>
    <col min="1220" max="1220" width="2.88671875" style="176" customWidth="1"/>
    <col min="1221" max="1221" width="19.44140625" style="176" customWidth="1"/>
    <col min="1222" max="1222" width="2.88671875" style="176" customWidth="1"/>
    <col min="1223" max="1223" width="17.109375" style="176" customWidth="1"/>
    <col min="1224" max="1224" width="2.88671875" style="176" customWidth="1"/>
    <col min="1225" max="1225" width="19.109375" style="176" customWidth="1"/>
    <col min="1226" max="1226" width="2.88671875" style="176" customWidth="1"/>
    <col min="1227" max="1227" width="18.109375" style="176" customWidth="1"/>
    <col min="1228" max="1228" width="2.88671875" style="176" customWidth="1"/>
    <col min="1229" max="1229" width="17.5546875" style="176" customWidth="1"/>
    <col min="1230" max="1230" width="2.88671875" style="176" customWidth="1"/>
    <col min="1231" max="1231" width="20.88671875" style="176" customWidth="1"/>
    <col min="1232" max="1232" width="2.88671875" style="176" customWidth="1"/>
    <col min="1233" max="1233" width="17.88671875" style="176" customWidth="1"/>
    <col min="1234" max="1234" width="2.88671875" style="176" customWidth="1"/>
    <col min="1235" max="1235" width="19.5546875" style="176" customWidth="1"/>
    <col min="1236" max="1236" width="2.88671875" style="176" customWidth="1"/>
    <col min="1237" max="1237" width="16" style="176" customWidth="1"/>
    <col min="1238" max="1238" width="2.88671875" style="176" customWidth="1"/>
    <col min="1239" max="1239" width="18.88671875" style="176" customWidth="1"/>
    <col min="1240" max="1240" width="2.88671875" style="176" customWidth="1"/>
    <col min="1241" max="1241" width="18.109375" style="176" customWidth="1"/>
    <col min="1242" max="1243" width="8.88671875" style="176" customWidth="1"/>
    <col min="1244" max="1244" width="2.88671875" style="176" customWidth="1"/>
    <col min="1245" max="1245" width="18.88671875" style="176" customWidth="1"/>
    <col min="1246" max="1246" width="2.88671875" style="176" customWidth="1"/>
    <col min="1247" max="1247" width="19" style="176" customWidth="1"/>
    <col min="1248" max="1248" width="2.88671875" style="176" customWidth="1"/>
    <col min="1249" max="1249" width="18.109375" style="176" customWidth="1"/>
    <col min="1250" max="1250" width="2.88671875" style="176" customWidth="1"/>
    <col min="1251" max="1251" width="18.5546875" style="176" customWidth="1"/>
    <col min="1252" max="1252" width="2.88671875" style="176" customWidth="1"/>
    <col min="1253" max="1253" width="18.88671875" style="176" customWidth="1"/>
    <col min="1254" max="1254" width="2.88671875" style="176" customWidth="1"/>
    <col min="1255" max="1255" width="22.5546875" style="176" customWidth="1"/>
    <col min="1256" max="1256" width="2.88671875" style="176" customWidth="1"/>
    <col min="1257" max="1257" width="19.109375" style="176" customWidth="1"/>
    <col min="1258" max="1258" width="2.88671875" style="176" customWidth="1"/>
    <col min="1259" max="1259" width="22.88671875" style="176" customWidth="1"/>
    <col min="1260" max="1260" width="2.88671875" style="176" customWidth="1"/>
    <col min="1261" max="1261" width="24.109375" style="176" customWidth="1"/>
    <col min="1262" max="1262" width="2.88671875" style="176" customWidth="1"/>
    <col min="1263" max="1263" width="22.88671875" style="176" customWidth="1"/>
    <col min="1264" max="1264" width="2.88671875" style="176" customWidth="1"/>
    <col min="1265" max="1265" width="19.88671875" style="176" customWidth="1"/>
    <col min="1266" max="1266" width="2.88671875" style="176" customWidth="1"/>
    <col min="1267" max="1267" width="22.44140625" style="176" customWidth="1"/>
    <col min="1268" max="1268" width="2.88671875" style="176" customWidth="1"/>
    <col min="1269" max="1269" width="21.88671875" style="176" customWidth="1"/>
    <col min="1270" max="1270" width="2.88671875" style="176" customWidth="1"/>
    <col min="1271" max="1271" width="25.109375" style="176" customWidth="1"/>
    <col min="1272" max="1272" width="53.109375" style="176" customWidth="1"/>
    <col min="1273" max="1273" width="2.88671875" style="176" customWidth="1"/>
    <col min="1274" max="1274" width="25.109375" style="176" customWidth="1"/>
    <col min="1275" max="1275" width="2.88671875" style="176" customWidth="1"/>
    <col min="1276" max="1276" width="24" style="176" customWidth="1"/>
    <col min="1277" max="1277" width="2.88671875" style="176" customWidth="1"/>
    <col min="1278" max="1278" width="21.88671875" style="176" customWidth="1"/>
    <col min="1279" max="1279" width="2.88671875" style="176" customWidth="1"/>
    <col min="1280" max="1280" width="22.109375" style="176" customWidth="1"/>
    <col min="1281" max="1281" width="53.88671875" style="176" customWidth="1"/>
    <col min="1282" max="1282" width="2.88671875" style="176" customWidth="1"/>
    <col min="1283" max="1283" width="23.88671875" style="176" customWidth="1"/>
    <col min="1284" max="1284" width="2.88671875" style="176" customWidth="1"/>
    <col min="1285" max="1285" width="22.5546875" style="176" customWidth="1"/>
    <col min="1286" max="1286" width="2.88671875" style="176" customWidth="1"/>
    <col min="1287" max="1287" width="18.88671875" style="176" customWidth="1"/>
    <col min="1288" max="1288" width="2.88671875" style="176" customWidth="1"/>
    <col min="1289" max="1289" width="19.109375" style="176" customWidth="1"/>
    <col min="1290" max="1290" width="2.88671875" style="176" customWidth="1"/>
    <col min="1291" max="1291" width="19.88671875" style="176" customWidth="1"/>
    <col min="1292" max="1460" width="8.88671875" style="176"/>
    <col min="1461" max="1461" width="55.109375" style="176" customWidth="1"/>
    <col min="1462" max="1462" width="2.88671875" style="176" customWidth="1"/>
    <col min="1463" max="1463" width="19.44140625" style="176" customWidth="1"/>
    <col min="1464" max="1464" width="2.88671875" style="176" customWidth="1"/>
    <col min="1465" max="1465" width="20.88671875" style="176" customWidth="1"/>
    <col min="1466" max="1466" width="2.88671875" style="176" customWidth="1"/>
    <col min="1467" max="1467" width="21" style="176" customWidth="1"/>
    <col min="1468" max="1468" width="2.88671875" style="176" customWidth="1"/>
    <col min="1469" max="1469" width="18.88671875" style="176" customWidth="1"/>
    <col min="1470" max="1470" width="2.88671875" style="176" customWidth="1"/>
    <col min="1471" max="1471" width="16.88671875" style="176" customWidth="1"/>
    <col min="1472" max="1472" width="2.88671875" style="176" customWidth="1"/>
    <col min="1473" max="1473" width="16.44140625" style="176" customWidth="1"/>
    <col min="1474" max="1474" width="2.88671875" style="176" customWidth="1"/>
    <col min="1475" max="1475" width="19.88671875" style="176" customWidth="1"/>
    <col min="1476" max="1476" width="2.88671875" style="176" customWidth="1"/>
    <col min="1477" max="1477" width="19.44140625" style="176" customWidth="1"/>
    <col min="1478" max="1478" width="2.88671875" style="176" customWidth="1"/>
    <col min="1479" max="1479" width="17.109375" style="176" customWidth="1"/>
    <col min="1480" max="1480" width="2.88671875" style="176" customWidth="1"/>
    <col min="1481" max="1481" width="19.109375" style="176" customWidth="1"/>
    <col min="1482" max="1482" width="2.88671875" style="176" customWidth="1"/>
    <col min="1483" max="1483" width="18.109375" style="176" customWidth="1"/>
    <col min="1484" max="1484" width="2.88671875" style="176" customWidth="1"/>
    <col min="1485" max="1485" width="17.5546875" style="176" customWidth="1"/>
    <col min="1486" max="1486" width="2.88671875" style="176" customWidth="1"/>
    <col min="1487" max="1487" width="20.88671875" style="176" customWidth="1"/>
    <col min="1488" max="1488" width="2.88671875" style="176" customWidth="1"/>
    <col min="1489" max="1489" width="17.88671875" style="176" customWidth="1"/>
    <col min="1490" max="1490" width="2.88671875" style="176" customWidth="1"/>
    <col min="1491" max="1491" width="19.5546875" style="176" customWidth="1"/>
    <col min="1492" max="1492" width="2.88671875" style="176" customWidth="1"/>
    <col min="1493" max="1493" width="16" style="176" customWidth="1"/>
    <col min="1494" max="1494" width="2.88671875" style="176" customWidth="1"/>
    <col min="1495" max="1495" width="18.88671875" style="176" customWidth="1"/>
    <col min="1496" max="1496" width="2.88671875" style="176" customWidth="1"/>
    <col min="1497" max="1497" width="18.109375" style="176" customWidth="1"/>
    <col min="1498" max="1499" width="8.88671875" style="176" customWidth="1"/>
    <col min="1500" max="1500" width="2.88671875" style="176" customWidth="1"/>
    <col min="1501" max="1501" width="18.88671875" style="176" customWidth="1"/>
    <col min="1502" max="1502" width="2.88671875" style="176" customWidth="1"/>
    <col min="1503" max="1503" width="19" style="176" customWidth="1"/>
    <col min="1504" max="1504" width="2.88671875" style="176" customWidth="1"/>
    <col min="1505" max="1505" width="18.109375" style="176" customWidth="1"/>
    <col min="1506" max="1506" width="2.88671875" style="176" customWidth="1"/>
    <col min="1507" max="1507" width="18.5546875" style="176" customWidth="1"/>
    <col min="1508" max="1508" width="2.88671875" style="176" customWidth="1"/>
    <col min="1509" max="1509" width="18.88671875" style="176" customWidth="1"/>
    <col min="1510" max="1510" width="2.88671875" style="176" customWidth="1"/>
    <col min="1511" max="1511" width="22.5546875" style="176" customWidth="1"/>
    <col min="1512" max="1512" width="2.88671875" style="176" customWidth="1"/>
    <col min="1513" max="1513" width="19.109375" style="176" customWidth="1"/>
    <col min="1514" max="1514" width="2.88671875" style="176" customWidth="1"/>
    <col min="1515" max="1515" width="22.88671875" style="176" customWidth="1"/>
    <col min="1516" max="1516" width="2.88671875" style="176" customWidth="1"/>
    <col min="1517" max="1517" width="24.109375" style="176" customWidth="1"/>
    <col min="1518" max="1518" width="2.88671875" style="176" customWidth="1"/>
    <col min="1519" max="1519" width="22.88671875" style="176" customWidth="1"/>
    <col min="1520" max="1520" width="2.88671875" style="176" customWidth="1"/>
    <col min="1521" max="1521" width="19.88671875" style="176" customWidth="1"/>
    <col min="1522" max="1522" width="2.88671875" style="176" customWidth="1"/>
    <col min="1523" max="1523" width="22.44140625" style="176" customWidth="1"/>
    <col min="1524" max="1524" width="2.88671875" style="176" customWidth="1"/>
    <col min="1525" max="1525" width="21.88671875" style="176" customWidth="1"/>
    <col min="1526" max="1526" width="2.88671875" style="176" customWidth="1"/>
    <col min="1527" max="1527" width="25.109375" style="176" customWidth="1"/>
    <col min="1528" max="1528" width="53.109375" style="176" customWidth="1"/>
    <col min="1529" max="1529" width="2.88671875" style="176" customWidth="1"/>
    <col min="1530" max="1530" width="25.109375" style="176" customWidth="1"/>
    <col min="1531" max="1531" width="2.88671875" style="176" customWidth="1"/>
    <col min="1532" max="1532" width="24" style="176" customWidth="1"/>
    <col min="1533" max="1533" width="2.88671875" style="176" customWidth="1"/>
    <col min="1534" max="1534" width="21.88671875" style="176" customWidth="1"/>
    <col min="1535" max="1535" width="2.88671875" style="176" customWidth="1"/>
    <col min="1536" max="1536" width="22.109375" style="176" customWidth="1"/>
    <col min="1537" max="1537" width="53.88671875" style="176" customWidth="1"/>
    <col min="1538" max="1538" width="2.88671875" style="176" customWidth="1"/>
    <col min="1539" max="1539" width="23.88671875" style="176" customWidth="1"/>
    <col min="1540" max="1540" width="2.88671875" style="176" customWidth="1"/>
    <col min="1541" max="1541" width="22.5546875" style="176" customWidth="1"/>
    <col min="1542" max="1542" width="2.88671875" style="176" customWidth="1"/>
    <col min="1543" max="1543" width="18.88671875" style="176" customWidth="1"/>
    <col min="1544" max="1544" width="2.88671875" style="176" customWidth="1"/>
    <col min="1545" max="1545" width="19.109375" style="176" customWidth="1"/>
    <col min="1546" max="1546" width="2.88671875" style="176" customWidth="1"/>
    <col min="1547" max="1547" width="19.88671875" style="176" customWidth="1"/>
    <col min="1548" max="1716" width="8.88671875" style="176"/>
    <col min="1717" max="1717" width="55.109375" style="176" customWidth="1"/>
    <col min="1718" max="1718" width="2.88671875" style="176" customWidth="1"/>
    <col min="1719" max="1719" width="19.44140625" style="176" customWidth="1"/>
    <col min="1720" max="1720" width="2.88671875" style="176" customWidth="1"/>
    <col min="1721" max="1721" width="20.88671875" style="176" customWidth="1"/>
    <col min="1722" max="1722" width="2.88671875" style="176" customWidth="1"/>
    <col min="1723" max="1723" width="21" style="176" customWidth="1"/>
    <col min="1724" max="1724" width="2.88671875" style="176" customWidth="1"/>
    <col min="1725" max="1725" width="18.88671875" style="176" customWidth="1"/>
    <col min="1726" max="1726" width="2.88671875" style="176" customWidth="1"/>
    <col min="1727" max="1727" width="16.88671875" style="176" customWidth="1"/>
    <col min="1728" max="1728" width="2.88671875" style="176" customWidth="1"/>
    <col min="1729" max="1729" width="16.44140625" style="176" customWidth="1"/>
    <col min="1730" max="1730" width="2.88671875" style="176" customWidth="1"/>
    <col min="1731" max="1731" width="19.88671875" style="176" customWidth="1"/>
    <col min="1732" max="1732" width="2.88671875" style="176" customWidth="1"/>
    <col min="1733" max="1733" width="19.44140625" style="176" customWidth="1"/>
    <col min="1734" max="1734" width="2.88671875" style="176" customWidth="1"/>
    <col min="1735" max="1735" width="17.109375" style="176" customWidth="1"/>
    <col min="1736" max="1736" width="2.88671875" style="176" customWidth="1"/>
    <col min="1737" max="1737" width="19.109375" style="176" customWidth="1"/>
    <col min="1738" max="1738" width="2.88671875" style="176" customWidth="1"/>
    <col min="1739" max="1739" width="18.109375" style="176" customWidth="1"/>
    <col min="1740" max="1740" width="2.88671875" style="176" customWidth="1"/>
    <col min="1741" max="1741" width="17.5546875" style="176" customWidth="1"/>
    <col min="1742" max="1742" width="2.88671875" style="176" customWidth="1"/>
    <col min="1743" max="1743" width="20.88671875" style="176" customWidth="1"/>
    <col min="1744" max="1744" width="2.88671875" style="176" customWidth="1"/>
    <col min="1745" max="1745" width="17.88671875" style="176" customWidth="1"/>
    <col min="1746" max="1746" width="2.88671875" style="176" customWidth="1"/>
    <col min="1747" max="1747" width="19.5546875" style="176" customWidth="1"/>
    <col min="1748" max="1748" width="2.88671875" style="176" customWidth="1"/>
    <col min="1749" max="1749" width="16" style="176" customWidth="1"/>
    <col min="1750" max="1750" width="2.88671875" style="176" customWidth="1"/>
    <col min="1751" max="1751" width="18.88671875" style="176" customWidth="1"/>
    <col min="1752" max="1752" width="2.88671875" style="176" customWidth="1"/>
    <col min="1753" max="1753" width="18.109375" style="176" customWidth="1"/>
    <col min="1754" max="1755" width="8.88671875" style="176" customWidth="1"/>
    <col min="1756" max="1756" width="2.88671875" style="176" customWidth="1"/>
    <col min="1757" max="1757" width="18.88671875" style="176" customWidth="1"/>
    <col min="1758" max="1758" width="2.88671875" style="176" customWidth="1"/>
    <col min="1759" max="1759" width="19" style="176" customWidth="1"/>
    <col min="1760" max="1760" width="2.88671875" style="176" customWidth="1"/>
    <col min="1761" max="1761" width="18.109375" style="176" customWidth="1"/>
    <col min="1762" max="1762" width="2.88671875" style="176" customWidth="1"/>
    <col min="1763" max="1763" width="18.5546875" style="176" customWidth="1"/>
    <col min="1764" max="1764" width="2.88671875" style="176" customWidth="1"/>
    <col min="1765" max="1765" width="18.88671875" style="176" customWidth="1"/>
    <col min="1766" max="1766" width="2.88671875" style="176" customWidth="1"/>
    <col min="1767" max="1767" width="22.5546875" style="176" customWidth="1"/>
    <col min="1768" max="1768" width="2.88671875" style="176" customWidth="1"/>
    <col min="1769" max="1769" width="19.109375" style="176" customWidth="1"/>
    <col min="1770" max="1770" width="2.88671875" style="176" customWidth="1"/>
    <col min="1771" max="1771" width="22.88671875" style="176" customWidth="1"/>
    <col min="1772" max="1772" width="2.88671875" style="176" customWidth="1"/>
    <col min="1773" max="1773" width="24.109375" style="176" customWidth="1"/>
    <col min="1774" max="1774" width="2.88671875" style="176" customWidth="1"/>
    <col min="1775" max="1775" width="22.88671875" style="176" customWidth="1"/>
    <col min="1776" max="1776" width="2.88671875" style="176" customWidth="1"/>
    <col min="1777" max="1777" width="19.88671875" style="176" customWidth="1"/>
    <col min="1778" max="1778" width="2.88671875" style="176" customWidth="1"/>
    <col min="1779" max="1779" width="22.44140625" style="176" customWidth="1"/>
    <col min="1780" max="1780" width="2.88671875" style="176" customWidth="1"/>
    <col min="1781" max="1781" width="21.88671875" style="176" customWidth="1"/>
    <col min="1782" max="1782" width="2.88671875" style="176" customWidth="1"/>
    <col min="1783" max="1783" width="25.109375" style="176" customWidth="1"/>
    <col min="1784" max="1784" width="53.109375" style="176" customWidth="1"/>
    <col min="1785" max="1785" width="2.88671875" style="176" customWidth="1"/>
    <col min="1786" max="1786" width="25.109375" style="176" customWidth="1"/>
    <col min="1787" max="1787" width="2.88671875" style="176" customWidth="1"/>
    <col min="1788" max="1788" width="24" style="176" customWidth="1"/>
    <col min="1789" max="1789" width="2.88671875" style="176" customWidth="1"/>
    <col min="1790" max="1790" width="21.88671875" style="176" customWidth="1"/>
    <col min="1791" max="1791" width="2.88671875" style="176" customWidth="1"/>
    <col min="1792" max="1792" width="22.109375" style="176" customWidth="1"/>
    <col min="1793" max="1793" width="53.88671875" style="176" customWidth="1"/>
    <col min="1794" max="1794" width="2.88671875" style="176" customWidth="1"/>
    <col min="1795" max="1795" width="23.88671875" style="176" customWidth="1"/>
    <col min="1796" max="1796" width="2.88671875" style="176" customWidth="1"/>
    <col min="1797" max="1797" width="22.5546875" style="176" customWidth="1"/>
    <col min="1798" max="1798" width="2.88671875" style="176" customWidth="1"/>
    <col min="1799" max="1799" width="18.88671875" style="176" customWidth="1"/>
    <col min="1800" max="1800" width="2.88671875" style="176" customWidth="1"/>
    <col min="1801" max="1801" width="19.109375" style="176" customWidth="1"/>
    <col min="1802" max="1802" width="2.88671875" style="176" customWidth="1"/>
    <col min="1803" max="1803" width="19.88671875" style="176" customWidth="1"/>
    <col min="1804" max="1972" width="8.88671875" style="176"/>
    <col min="1973" max="1973" width="55.109375" style="176" customWidth="1"/>
    <col min="1974" max="1974" width="2.88671875" style="176" customWidth="1"/>
    <col min="1975" max="1975" width="19.44140625" style="176" customWidth="1"/>
    <col min="1976" max="1976" width="2.88671875" style="176" customWidth="1"/>
    <col min="1977" max="1977" width="20.88671875" style="176" customWidth="1"/>
    <col min="1978" max="1978" width="2.88671875" style="176" customWidth="1"/>
    <col min="1979" max="1979" width="21" style="176" customWidth="1"/>
    <col min="1980" max="1980" width="2.88671875" style="176" customWidth="1"/>
    <col min="1981" max="1981" width="18.88671875" style="176" customWidth="1"/>
    <col min="1982" max="1982" width="2.88671875" style="176" customWidth="1"/>
    <col min="1983" max="1983" width="16.88671875" style="176" customWidth="1"/>
    <col min="1984" max="1984" width="2.88671875" style="176" customWidth="1"/>
    <col min="1985" max="1985" width="16.44140625" style="176" customWidth="1"/>
    <col min="1986" max="1986" width="2.88671875" style="176" customWidth="1"/>
    <col min="1987" max="1987" width="19.88671875" style="176" customWidth="1"/>
    <col min="1988" max="1988" width="2.88671875" style="176" customWidth="1"/>
    <col min="1989" max="1989" width="19.44140625" style="176" customWidth="1"/>
    <col min="1990" max="1990" width="2.88671875" style="176" customWidth="1"/>
    <col min="1991" max="1991" width="17.109375" style="176" customWidth="1"/>
    <col min="1992" max="1992" width="2.88671875" style="176" customWidth="1"/>
    <col min="1993" max="1993" width="19.109375" style="176" customWidth="1"/>
    <col min="1994" max="1994" width="2.88671875" style="176" customWidth="1"/>
    <col min="1995" max="1995" width="18.109375" style="176" customWidth="1"/>
    <col min="1996" max="1996" width="2.88671875" style="176" customWidth="1"/>
    <col min="1997" max="1997" width="17.5546875" style="176" customWidth="1"/>
    <col min="1998" max="1998" width="2.88671875" style="176" customWidth="1"/>
    <col min="1999" max="1999" width="20.88671875" style="176" customWidth="1"/>
    <col min="2000" max="2000" width="2.88671875" style="176" customWidth="1"/>
    <col min="2001" max="2001" width="17.88671875" style="176" customWidth="1"/>
    <col min="2002" max="2002" width="2.88671875" style="176" customWidth="1"/>
    <col min="2003" max="2003" width="19.5546875" style="176" customWidth="1"/>
    <col min="2004" max="2004" width="2.88671875" style="176" customWidth="1"/>
    <col min="2005" max="2005" width="16" style="176" customWidth="1"/>
    <col min="2006" max="2006" width="2.88671875" style="176" customWidth="1"/>
    <col min="2007" max="2007" width="18.88671875" style="176" customWidth="1"/>
    <col min="2008" max="2008" width="2.88671875" style="176" customWidth="1"/>
    <col min="2009" max="2009" width="18.109375" style="176" customWidth="1"/>
    <col min="2010" max="2011" width="8.88671875" style="176" customWidth="1"/>
    <col min="2012" max="2012" width="2.88671875" style="176" customWidth="1"/>
    <col min="2013" max="2013" width="18.88671875" style="176" customWidth="1"/>
    <col min="2014" max="2014" width="2.88671875" style="176" customWidth="1"/>
    <col min="2015" max="2015" width="19" style="176" customWidth="1"/>
    <col min="2016" max="2016" width="2.88671875" style="176" customWidth="1"/>
    <col min="2017" max="2017" width="18.109375" style="176" customWidth="1"/>
    <col min="2018" max="2018" width="2.88671875" style="176" customWidth="1"/>
    <col min="2019" max="2019" width="18.5546875" style="176" customWidth="1"/>
    <col min="2020" max="2020" width="2.88671875" style="176" customWidth="1"/>
    <col min="2021" max="2021" width="18.88671875" style="176" customWidth="1"/>
    <col min="2022" max="2022" width="2.88671875" style="176" customWidth="1"/>
    <col min="2023" max="2023" width="22.5546875" style="176" customWidth="1"/>
    <col min="2024" max="2024" width="2.88671875" style="176" customWidth="1"/>
    <col min="2025" max="2025" width="19.109375" style="176" customWidth="1"/>
    <col min="2026" max="2026" width="2.88671875" style="176" customWidth="1"/>
    <col min="2027" max="2027" width="22.88671875" style="176" customWidth="1"/>
    <col min="2028" max="2028" width="2.88671875" style="176" customWidth="1"/>
    <col min="2029" max="2029" width="24.109375" style="176" customWidth="1"/>
    <col min="2030" max="2030" width="2.88671875" style="176" customWidth="1"/>
    <col min="2031" max="2031" width="22.88671875" style="176" customWidth="1"/>
    <col min="2032" max="2032" width="2.88671875" style="176" customWidth="1"/>
    <col min="2033" max="2033" width="19.88671875" style="176" customWidth="1"/>
    <col min="2034" max="2034" width="2.88671875" style="176" customWidth="1"/>
    <col min="2035" max="2035" width="22.44140625" style="176" customWidth="1"/>
    <col min="2036" max="2036" width="2.88671875" style="176" customWidth="1"/>
    <col min="2037" max="2037" width="21.88671875" style="176" customWidth="1"/>
    <col min="2038" max="2038" width="2.88671875" style="176" customWidth="1"/>
    <col min="2039" max="2039" width="25.109375" style="176" customWidth="1"/>
    <col min="2040" max="2040" width="53.109375" style="176" customWidth="1"/>
    <col min="2041" max="2041" width="2.88671875" style="176" customWidth="1"/>
    <col min="2042" max="2042" width="25.109375" style="176" customWidth="1"/>
    <col min="2043" max="2043" width="2.88671875" style="176" customWidth="1"/>
    <col min="2044" max="2044" width="24" style="176" customWidth="1"/>
    <col min="2045" max="2045" width="2.88671875" style="176" customWidth="1"/>
    <col min="2046" max="2046" width="21.88671875" style="176" customWidth="1"/>
    <col min="2047" max="2047" width="2.88671875" style="176" customWidth="1"/>
    <col min="2048" max="2048" width="22.109375" style="176" customWidth="1"/>
    <col min="2049" max="2049" width="53.88671875" style="176" customWidth="1"/>
    <col min="2050" max="2050" width="2.88671875" style="176" customWidth="1"/>
    <col min="2051" max="2051" width="23.88671875" style="176" customWidth="1"/>
    <col min="2052" max="2052" width="2.88671875" style="176" customWidth="1"/>
    <col min="2053" max="2053" width="22.5546875" style="176" customWidth="1"/>
    <col min="2054" max="2054" width="2.88671875" style="176" customWidth="1"/>
    <col min="2055" max="2055" width="18.88671875" style="176" customWidth="1"/>
    <col min="2056" max="2056" width="2.88671875" style="176" customWidth="1"/>
    <col min="2057" max="2057" width="19.109375" style="176" customWidth="1"/>
    <col min="2058" max="2058" width="2.88671875" style="176" customWidth="1"/>
    <col min="2059" max="2059" width="19.88671875" style="176" customWidth="1"/>
    <col min="2060" max="2228" width="8.88671875" style="176"/>
    <col min="2229" max="2229" width="55.109375" style="176" customWidth="1"/>
    <col min="2230" max="2230" width="2.88671875" style="176" customWidth="1"/>
    <col min="2231" max="2231" width="19.44140625" style="176" customWidth="1"/>
    <col min="2232" max="2232" width="2.88671875" style="176" customWidth="1"/>
    <col min="2233" max="2233" width="20.88671875" style="176" customWidth="1"/>
    <col min="2234" max="2234" width="2.88671875" style="176" customWidth="1"/>
    <col min="2235" max="2235" width="21" style="176" customWidth="1"/>
    <col min="2236" max="2236" width="2.88671875" style="176" customWidth="1"/>
    <col min="2237" max="2237" width="18.88671875" style="176" customWidth="1"/>
    <col min="2238" max="2238" width="2.88671875" style="176" customWidth="1"/>
    <col min="2239" max="2239" width="16.88671875" style="176" customWidth="1"/>
    <col min="2240" max="2240" width="2.88671875" style="176" customWidth="1"/>
    <col min="2241" max="2241" width="16.44140625" style="176" customWidth="1"/>
    <col min="2242" max="2242" width="2.88671875" style="176" customWidth="1"/>
    <col min="2243" max="2243" width="19.88671875" style="176" customWidth="1"/>
    <col min="2244" max="2244" width="2.88671875" style="176" customWidth="1"/>
    <col min="2245" max="2245" width="19.44140625" style="176" customWidth="1"/>
    <col min="2246" max="2246" width="2.88671875" style="176" customWidth="1"/>
    <col min="2247" max="2247" width="17.109375" style="176" customWidth="1"/>
    <col min="2248" max="2248" width="2.88671875" style="176" customWidth="1"/>
    <col min="2249" max="2249" width="19.109375" style="176" customWidth="1"/>
    <col min="2250" max="2250" width="2.88671875" style="176" customWidth="1"/>
    <col min="2251" max="2251" width="18.109375" style="176" customWidth="1"/>
    <col min="2252" max="2252" width="2.88671875" style="176" customWidth="1"/>
    <col min="2253" max="2253" width="17.5546875" style="176" customWidth="1"/>
    <col min="2254" max="2254" width="2.88671875" style="176" customWidth="1"/>
    <col min="2255" max="2255" width="20.88671875" style="176" customWidth="1"/>
    <col min="2256" max="2256" width="2.88671875" style="176" customWidth="1"/>
    <col min="2257" max="2257" width="17.88671875" style="176" customWidth="1"/>
    <col min="2258" max="2258" width="2.88671875" style="176" customWidth="1"/>
    <col min="2259" max="2259" width="19.5546875" style="176" customWidth="1"/>
    <col min="2260" max="2260" width="2.88671875" style="176" customWidth="1"/>
    <col min="2261" max="2261" width="16" style="176" customWidth="1"/>
    <col min="2262" max="2262" width="2.88671875" style="176" customWidth="1"/>
    <col min="2263" max="2263" width="18.88671875" style="176" customWidth="1"/>
    <col min="2264" max="2264" width="2.88671875" style="176" customWidth="1"/>
    <col min="2265" max="2265" width="18.109375" style="176" customWidth="1"/>
    <col min="2266" max="2267" width="8.88671875" style="176" customWidth="1"/>
    <col min="2268" max="2268" width="2.88671875" style="176" customWidth="1"/>
    <col min="2269" max="2269" width="18.88671875" style="176" customWidth="1"/>
    <col min="2270" max="2270" width="2.88671875" style="176" customWidth="1"/>
    <col min="2271" max="2271" width="19" style="176" customWidth="1"/>
    <col min="2272" max="2272" width="2.88671875" style="176" customWidth="1"/>
    <col min="2273" max="2273" width="18.109375" style="176" customWidth="1"/>
    <col min="2274" max="2274" width="2.88671875" style="176" customWidth="1"/>
    <col min="2275" max="2275" width="18.5546875" style="176" customWidth="1"/>
    <col min="2276" max="2276" width="2.88671875" style="176" customWidth="1"/>
    <col min="2277" max="2277" width="18.88671875" style="176" customWidth="1"/>
    <col min="2278" max="2278" width="2.88671875" style="176" customWidth="1"/>
    <col min="2279" max="2279" width="22.5546875" style="176" customWidth="1"/>
    <col min="2280" max="2280" width="2.88671875" style="176" customWidth="1"/>
    <col min="2281" max="2281" width="19.109375" style="176" customWidth="1"/>
    <col min="2282" max="2282" width="2.88671875" style="176" customWidth="1"/>
    <col min="2283" max="2283" width="22.88671875" style="176" customWidth="1"/>
    <col min="2284" max="2284" width="2.88671875" style="176" customWidth="1"/>
    <col min="2285" max="2285" width="24.109375" style="176" customWidth="1"/>
    <col min="2286" max="2286" width="2.88671875" style="176" customWidth="1"/>
    <col min="2287" max="2287" width="22.88671875" style="176" customWidth="1"/>
    <col min="2288" max="2288" width="2.88671875" style="176" customWidth="1"/>
    <col min="2289" max="2289" width="19.88671875" style="176" customWidth="1"/>
    <col min="2290" max="2290" width="2.88671875" style="176" customWidth="1"/>
    <col min="2291" max="2291" width="22.44140625" style="176" customWidth="1"/>
    <col min="2292" max="2292" width="2.88671875" style="176" customWidth="1"/>
    <col min="2293" max="2293" width="21.88671875" style="176" customWidth="1"/>
    <col min="2294" max="2294" width="2.88671875" style="176" customWidth="1"/>
    <col min="2295" max="2295" width="25.109375" style="176" customWidth="1"/>
    <col min="2296" max="2296" width="53.109375" style="176" customWidth="1"/>
    <col min="2297" max="2297" width="2.88671875" style="176" customWidth="1"/>
    <col min="2298" max="2298" width="25.109375" style="176" customWidth="1"/>
    <col min="2299" max="2299" width="2.88671875" style="176" customWidth="1"/>
    <col min="2300" max="2300" width="24" style="176" customWidth="1"/>
    <col min="2301" max="2301" width="2.88671875" style="176" customWidth="1"/>
    <col min="2302" max="2302" width="21.88671875" style="176" customWidth="1"/>
    <col min="2303" max="2303" width="2.88671875" style="176" customWidth="1"/>
    <col min="2304" max="2304" width="22.109375" style="176" customWidth="1"/>
    <col min="2305" max="2305" width="53.88671875" style="176" customWidth="1"/>
    <col min="2306" max="2306" width="2.88671875" style="176" customWidth="1"/>
    <col min="2307" max="2307" width="23.88671875" style="176" customWidth="1"/>
    <col min="2308" max="2308" width="2.88671875" style="176" customWidth="1"/>
    <col min="2309" max="2309" width="22.5546875" style="176" customWidth="1"/>
    <col min="2310" max="2310" width="2.88671875" style="176" customWidth="1"/>
    <col min="2311" max="2311" width="18.88671875" style="176" customWidth="1"/>
    <col min="2312" max="2312" width="2.88671875" style="176" customWidth="1"/>
    <col min="2313" max="2313" width="19.109375" style="176" customWidth="1"/>
    <col min="2314" max="2314" width="2.88671875" style="176" customWidth="1"/>
    <col min="2315" max="2315" width="19.88671875" style="176" customWidth="1"/>
    <col min="2316" max="2484" width="8.88671875" style="176"/>
    <col min="2485" max="2485" width="55.109375" style="176" customWidth="1"/>
    <col min="2486" max="2486" width="2.88671875" style="176" customWidth="1"/>
    <col min="2487" max="2487" width="19.44140625" style="176" customWidth="1"/>
    <col min="2488" max="2488" width="2.88671875" style="176" customWidth="1"/>
    <col min="2489" max="2489" width="20.88671875" style="176" customWidth="1"/>
    <col min="2490" max="2490" width="2.88671875" style="176" customWidth="1"/>
    <col min="2491" max="2491" width="21" style="176" customWidth="1"/>
    <col min="2492" max="2492" width="2.88671875" style="176" customWidth="1"/>
    <col min="2493" max="2493" width="18.88671875" style="176" customWidth="1"/>
    <col min="2494" max="2494" width="2.88671875" style="176" customWidth="1"/>
    <col min="2495" max="2495" width="16.88671875" style="176" customWidth="1"/>
    <col min="2496" max="2496" width="2.88671875" style="176" customWidth="1"/>
    <col min="2497" max="2497" width="16.44140625" style="176" customWidth="1"/>
    <col min="2498" max="2498" width="2.88671875" style="176" customWidth="1"/>
    <col min="2499" max="2499" width="19.88671875" style="176" customWidth="1"/>
    <col min="2500" max="2500" width="2.88671875" style="176" customWidth="1"/>
    <col min="2501" max="2501" width="19.44140625" style="176" customWidth="1"/>
    <col min="2502" max="2502" width="2.88671875" style="176" customWidth="1"/>
    <col min="2503" max="2503" width="17.109375" style="176" customWidth="1"/>
    <col min="2504" max="2504" width="2.88671875" style="176" customWidth="1"/>
    <col min="2505" max="2505" width="19.109375" style="176" customWidth="1"/>
    <col min="2506" max="2506" width="2.88671875" style="176" customWidth="1"/>
    <col min="2507" max="2507" width="18.109375" style="176" customWidth="1"/>
    <col min="2508" max="2508" width="2.88671875" style="176" customWidth="1"/>
    <col min="2509" max="2509" width="17.5546875" style="176" customWidth="1"/>
    <col min="2510" max="2510" width="2.88671875" style="176" customWidth="1"/>
    <col min="2511" max="2511" width="20.88671875" style="176" customWidth="1"/>
    <col min="2512" max="2512" width="2.88671875" style="176" customWidth="1"/>
    <col min="2513" max="2513" width="17.88671875" style="176" customWidth="1"/>
    <col min="2514" max="2514" width="2.88671875" style="176" customWidth="1"/>
    <col min="2515" max="2515" width="19.5546875" style="176" customWidth="1"/>
    <col min="2516" max="2516" width="2.88671875" style="176" customWidth="1"/>
    <col min="2517" max="2517" width="16" style="176" customWidth="1"/>
    <col min="2518" max="2518" width="2.88671875" style="176" customWidth="1"/>
    <col min="2519" max="2519" width="18.88671875" style="176" customWidth="1"/>
    <col min="2520" max="2520" width="2.88671875" style="176" customWidth="1"/>
    <col min="2521" max="2521" width="18.109375" style="176" customWidth="1"/>
    <col min="2522" max="2523" width="8.88671875" style="176" customWidth="1"/>
    <col min="2524" max="2524" width="2.88671875" style="176" customWidth="1"/>
    <col min="2525" max="2525" width="18.88671875" style="176" customWidth="1"/>
    <col min="2526" max="2526" width="2.88671875" style="176" customWidth="1"/>
    <col min="2527" max="2527" width="19" style="176" customWidth="1"/>
    <col min="2528" max="2528" width="2.88671875" style="176" customWidth="1"/>
    <col min="2529" max="2529" width="18.109375" style="176" customWidth="1"/>
    <col min="2530" max="2530" width="2.88671875" style="176" customWidth="1"/>
    <col min="2531" max="2531" width="18.5546875" style="176" customWidth="1"/>
    <col min="2532" max="2532" width="2.88671875" style="176" customWidth="1"/>
    <col min="2533" max="2533" width="18.88671875" style="176" customWidth="1"/>
    <col min="2534" max="2534" width="2.88671875" style="176" customWidth="1"/>
    <col min="2535" max="2535" width="22.5546875" style="176" customWidth="1"/>
    <col min="2536" max="2536" width="2.88671875" style="176" customWidth="1"/>
    <col min="2537" max="2537" width="19.109375" style="176" customWidth="1"/>
    <col min="2538" max="2538" width="2.88671875" style="176" customWidth="1"/>
    <col min="2539" max="2539" width="22.88671875" style="176" customWidth="1"/>
    <col min="2540" max="2540" width="2.88671875" style="176" customWidth="1"/>
    <col min="2541" max="2541" width="24.109375" style="176" customWidth="1"/>
    <col min="2542" max="2542" width="2.88671875" style="176" customWidth="1"/>
    <col min="2543" max="2543" width="22.88671875" style="176" customWidth="1"/>
    <col min="2544" max="2544" width="2.88671875" style="176" customWidth="1"/>
    <col min="2545" max="2545" width="19.88671875" style="176" customWidth="1"/>
    <col min="2546" max="2546" width="2.88671875" style="176" customWidth="1"/>
    <col min="2547" max="2547" width="22.44140625" style="176" customWidth="1"/>
    <col min="2548" max="2548" width="2.88671875" style="176" customWidth="1"/>
    <col min="2549" max="2549" width="21.88671875" style="176" customWidth="1"/>
    <col min="2550" max="2550" width="2.88671875" style="176" customWidth="1"/>
    <col min="2551" max="2551" width="25.109375" style="176" customWidth="1"/>
    <col min="2552" max="2552" width="53.109375" style="176" customWidth="1"/>
    <col min="2553" max="2553" width="2.88671875" style="176" customWidth="1"/>
    <col min="2554" max="2554" width="25.109375" style="176" customWidth="1"/>
    <col min="2555" max="2555" width="2.88671875" style="176" customWidth="1"/>
    <col min="2556" max="2556" width="24" style="176" customWidth="1"/>
    <col min="2557" max="2557" width="2.88671875" style="176" customWidth="1"/>
    <col min="2558" max="2558" width="21.88671875" style="176" customWidth="1"/>
    <col min="2559" max="2559" width="2.88671875" style="176" customWidth="1"/>
    <col min="2560" max="2560" width="22.109375" style="176" customWidth="1"/>
    <col min="2561" max="2561" width="53.88671875" style="176" customWidth="1"/>
    <col min="2562" max="2562" width="2.88671875" style="176" customWidth="1"/>
    <col min="2563" max="2563" width="23.88671875" style="176" customWidth="1"/>
    <col min="2564" max="2564" width="2.88671875" style="176" customWidth="1"/>
    <col min="2565" max="2565" width="22.5546875" style="176" customWidth="1"/>
    <col min="2566" max="2566" width="2.88671875" style="176" customWidth="1"/>
    <col min="2567" max="2567" width="18.88671875" style="176" customWidth="1"/>
    <col min="2568" max="2568" width="2.88671875" style="176" customWidth="1"/>
    <col min="2569" max="2569" width="19.109375" style="176" customWidth="1"/>
    <col min="2570" max="2570" width="2.88671875" style="176" customWidth="1"/>
    <col min="2571" max="2571" width="19.88671875" style="176" customWidth="1"/>
    <col min="2572" max="2740" width="8.88671875" style="176"/>
    <col min="2741" max="2741" width="55.109375" style="176" customWidth="1"/>
    <col min="2742" max="2742" width="2.88671875" style="176" customWidth="1"/>
    <col min="2743" max="2743" width="19.44140625" style="176" customWidth="1"/>
    <col min="2744" max="2744" width="2.88671875" style="176" customWidth="1"/>
    <col min="2745" max="2745" width="20.88671875" style="176" customWidth="1"/>
    <col min="2746" max="2746" width="2.88671875" style="176" customWidth="1"/>
    <col min="2747" max="2747" width="21" style="176" customWidth="1"/>
    <col min="2748" max="2748" width="2.88671875" style="176" customWidth="1"/>
    <col min="2749" max="2749" width="18.88671875" style="176" customWidth="1"/>
    <col min="2750" max="2750" width="2.88671875" style="176" customWidth="1"/>
    <col min="2751" max="2751" width="16.88671875" style="176" customWidth="1"/>
    <col min="2752" max="2752" width="2.88671875" style="176" customWidth="1"/>
    <col min="2753" max="2753" width="16.44140625" style="176" customWidth="1"/>
    <col min="2754" max="2754" width="2.88671875" style="176" customWidth="1"/>
    <col min="2755" max="2755" width="19.88671875" style="176" customWidth="1"/>
    <col min="2756" max="2756" width="2.88671875" style="176" customWidth="1"/>
    <col min="2757" max="2757" width="19.44140625" style="176" customWidth="1"/>
    <col min="2758" max="2758" width="2.88671875" style="176" customWidth="1"/>
    <col min="2759" max="2759" width="17.109375" style="176" customWidth="1"/>
    <col min="2760" max="2760" width="2.88671875" style="176" customWidth="1"/>
    <col min="2761" max="2761" width="19.109375" style="176" customWidth="1"/>
    <col min="2762" max="2762" width="2.88671875" style="176" customWidth="1"/>
    <col min="2763" max="2763" width="18.109375" style="176" customWidth="1"/>
    <col min="2764" max="2764" width="2.88671875" style="176" customWidth="1"/>
    <col min="2765" max="2765" width="17.5546875" style="176" customWidth="1"/>
    <col min="2766" max="2766" width="2.88671875" style="176" customWidth="1"/>
    <col min="2767" max="2767" width="20.88671875" style="176" customWidth="1"/>
    <col min="2768" max="2768" width="2.88671875" style="176" customWidth="1"/>
    <col min="2769" max="2769" width="17.88671875" style="176" customWidth="1"/>
    <col min="2770" max="2770" width="2.88671875" style="176" customWidth="1"/>
    <col min="2771" max="2771" width="19.5546875" style="176" customWidth="1"/>
    <col min="2772" max="2772" width="2.88671875" style="176" customWidth="1"/>
    <col min="2773" max="2773" width="16" style="176" customWidth="1"/>
    <col min="2774" max="2774" width="2.88671875" style="176" customWidth="1"/>
    <col min="2775" max="2775" width="18.88671875" style="176" customWidth="1"/>
    <col min="2776" max="2776" width="2.88671875" style="176" customWidth="1"/>
    <col min="2777" max="2777" width="18.109375" style="176" customWidth="1"/>
    <col min="2778" max="2779" width="8.88671875" style="176" customWidth="1"/>
    <col min="2780" max="2780" width="2.88671875" style="176" customWidth="1"/>
    <col min="2781" max="2781" width="18.88671875" style="176" customWidth="1"/>
    <col min="2782" max="2782" width="2.88671875" style="176" customWidth="1"/>
    <col min="2783" max="2783" width="19" style="176" customWidth="1"/>
    <col min="2784" max="2784" width="2.88671875" style="176" customWidth="1"/>
    <col min="2785" max="2785" width="18.109375" style="176" customWidth="1"/>
    <col min="2786" max="2786" width="2.88671875" style="176" customWidth="1"/>
    <col min="2787" max="2787" width="18.5546875" style="176" customWidth="1"/>
    <col min="2788" max="2788" width="2.88671875" style="176" customWidth="1"/>
    <col min="2789" max="2789" width="18.88671875" style="176" customWidth="1"/>
    <col min="2790" max="2790" width="2.88671875" style="176" customWidth="1"/>
    <col min="2791" max="2791" width="22.5546875" style="176" customWidth="1"/>
    <col min="2792" max="2792" width="2.88671875" style="176" customWidth="1"/>
    <col min="2793" max="2793" width="19.109375" style="176" customWidth="1"/>
    <col min="2794" max="2794" width="2.88671875" style="176" customWidth="1"/>
    <col min="2795" max="2795" width="22.88671875" style="176" customWidth="1"/>
    <col min="2796" max="2796" width="2.88671875" style="176" customWidth="1"/>
    <col min="2797" max="2797" width="24.109375" style="176" customWidth="1"/>
    <col min="2798" max="2798" width="2.88671875" style="176" customWidth="1"/>
    <col min="2799" max="2799" width="22.88671875" style="176" customWidth="1"/>
    <col min="2800" max="2800" width="2.88671875" style="176" customWidth="1"/>
    <col min="2801" max="2801" width="19.88671875" style="176" customWidth="1"/>
    <col min="2802" max="2802" width="2.88671875" style="176" customWidth="1"/>
    <col min="2803" max="2803" width="22.44140625" style="176" customWidth="1"/>
    <col min="2804" max="2804" width="2.88671875" style="176" customWidth="1"/>
    <col min="2805" max="2805" width="21.88671875" style="176" customWidth="1"/>
    <col min="2806" max="2806" width="2.88671875" style="176" customWidth="1"/>
    <col min="2807" max="2807" width="25.109375" style="176" customWidth="1"/>
    <col min="2808" max="2808" width="53.109375" style="176" customWidth="1"/>
    <col min="2809" max="2809" width="2.88671875" style="176" customWidth="1"/>
    <col min="2810" max="2810" width="25.109375" style="176" customWidth="1"/>
    <col min="2811" max="2811" width="2.88671875" style="176" customWidth="1"/>
    <col min="2812" max="2812" width="24" style="176" customWidth="1"/>
    <col min="2813" max="2813" width="2.88671875" style="176" customWidth="1"/>
    <col min="2814" max="2814" width="21.88671875" style="176" customWidth="1"/>
    <col min="2815" max="2815" width="2.88671875" style="176" customWidth="1"/>
    <col min="2816" max="2816" width="22.109375" style="176" customWidth="1"/>
    <col min="2817" max="2817" width="53.88671875" style="176" customWidth="1"/>
    <col min="2818" max="2818" width="2.88671875" style="176" customWidth="1"/>
    <col min="2819" max="2819" width="23.88671875" style="176" customWidth="1"/>
    <col min="2820" max="2820" width="2.88671875" style="176" customWidth="1"/>
    <col min="2821" max="2821" width="22.5546875" style="176" customWidth="1"/>
    <col min="2822" max="2822" width="2.88671875" style="176" customWidth="1"/>
    <col min="2823" max="2823" width="18.88671875" style="176" customWidth="1"/>
    <col min="2824" max="2824" width="2.88671875" style="176" customWidth="1"/>
    <col min="2825" max="2825" width="19.109375" style="176" customWidth="1"/>
    <col min="2826" max="2826" width="2.88671875" style="176" customWidth="1"/>
    <col min="2827" max="2827" width="19.88671875" style="176" customWidth="1"/>
    <col min="2828" max="2996" width="8.88671875" style="176"/>
    <col min="2997" max="2997" width="55.109375" style="176" customWidth="1"/>
    <col min="2998" max="2998" width="2.88671875" style="176" customWidth="1"/>
    <col min="2999" max="2999" width="19.44140625" style="176" customWidth="1"/>
    <col min="3000" max="3000" width="2.88671875" style="176" customWidth="1"/>
    <col min="3001" max="3001" width="20.88671875" style="176" customWidth="1"/>
    <col min="3002" max="3002" width="2.88671875" style="176" customWidth="1"/>
    <col min="3003" max="3003" width="21" style="176" customWidth="1"/>
    <col min="3004" max="3004" width="2.88671875" style="176" customWidth="1"/>
    <col min="3005" max="3005" width="18.88671875" style="176" customWidth="1"/>
    <col min="3006" max="3006" width="2.88671875" style="176" customWidth="1"/>
    <col min="3007" max="3007" width="16.88671875" style="176" customWidth="1"/>
    <col min="3008" max="3008" width="2.88671875" style="176" customWidth="1"/>
    <col min="3009" max="3009" width="16.44140625" style="176" customWidth="1"/>
    <col min="3010" max="3010" width="2.88671875" style="176" customWidth="1"/>
    <col min="3011" max="3011" width="19.88671875" style="176" customWidth="1"/>
    <col min="3012" max="3012" width="2.88671875" style="176" customWidth="1"/>
    <col min="3013" max="3013" width="19.44140625" style="176" customWidth="1"/>
    <col min="3014" max="3014" width="2.88671875" style="176" customWidth="1"/>
    <col min="3015" max="3015" width="17.109375" style="176" customWidth="1"/>
    <col min="3016" max="3016" width="2.88671875" style="176" customWidth="1"/>
    <col min="3017" max="3017" width="19.109375" style="176" customWidth="1"/>
    <col min="3018" max="3018" width="2.88671875" style="176" customWidth="1"/>
    <col min="3019" max="3019" width="18.109375" style="176" customWidth="1"/>
    <col min="3020" max="3020" width="2.88671875" style="176" customWidth="1"/>
    <col min="3021" max="3021" width="17.5546875" style="176" customWidth="1"/>
    <col min="3022" max="3022" width="2.88671875" style="176" customWidth="1"/>
    <col min="3023" max="3023" width="20.88671875" style="176" customWidth="1"/>
    <col min="3024" max="3024" width="2.88671875" style="176" customWidth="1"/>
    <col min="3025" max="3025" width="17.88671875" style="176" customWidth="1"/>
    <col min="3026" max="3026" width="2.88671875" style="176" customWidth="1"/>
    <col min="3027" max="3027" width="19.5546875" style="176" customWidth="1"/>
    <col min="3028" max="3028" width="2.88671875" style="176" customWidth="1"/>
    <col min="3029" max="3029" width="16" style="176" customWidth="1"/>
    <col min="3030" max="3030" width="2.88671875" style="176" customWidth="1"/>
    <col min="3031" max="3031" width="18.88671875" style="176" customWidth="1"/>
    <col min="3032" max="3032" width="2.88671875" style="176" customWidth="1"/>
    <col min="3033" max="3033" width="18.109375" style="176" customWidth="1"/>
    <col min="3034" max="3035" width="8.88671875" style="176" customWidth="1"/>
    <col min="3036" max="3036" width="2.88671875" style="176" customWidth="1"/>
    <col min="3037" max="3037" width="18.88671875" style="176" customWidth="1"/>
    <col min="3038" max="3038" width="2.88671875" style="176" customWidth="1"/>
    <col min="3039" max="3039" width="19" style="176" customWidth="1"/>
    <col min="3040" max="3040" width="2.88671875" style="176" customWidth="1"/>
    <col min="3041" max="3041" width="18.109375" style="176" customWidth="1"/>
    <col min="3042" max="3042" width="2.88671875" style="176" customWidth="1"/>
    <col min="3043" max="3043" width="18.5546875" style="176" customWidth="1"/>
    <col min="3044" max="3044" width="2.88671875" style="176" customWidth="1"/>
    <col min="3045" max="3045" width="18.88671875" style="176" customWidth="1"/>
    <col min="3046" max="3046" width="2.88671875" style="176" customWidth="1"/>
    <col min="3047" max="3047" width="22.5546875" style="176" customWidth="1"/>
    <col min="3048" max="3048" width="2.88671875" style="176" customWidth="1"/>
    <col min="3049" max="3049" width="19.109375" style="176" customWidth="1"/>
    <col min="3050" max="3050" width="2.88671875" style="176" customWidth="1"/>
    <col min="3051" max="3051" width="22.88671875" style="176" customWidth="1"/>
    <col min="3052" max="3052" width="2.88671875" style="176" customWidth="1"/>
    <col min="3053" max="3053" width="24.109375" style="176" customWidth="1"/>
    <col min="3054" max="3054" width="2.88671875" style="176" customWidth="1"/>
    <col min="3055" max="3055" width="22.88671875" style="176" customWidth="1"/>
    <col min="3056" max="3056" width="2.88671875" style="176" customWidth="1"/>
    <col min="3057" max="3057" width="19.88671875" style="176" customWidth="1"/>
    <col min="3058" max="3058" width="2.88671875" style="176" customWidth="1"/>
    <col min="3059" max="3059" width="22.44140625" style="176" customWidth="1"/>
    <col min="3060" max="3060" width="2.88671875" style="176" customWidth="1"/>
    <col min="3061" max="3061" width="21.88671875" style="176" customWidth="1"/>
    <col min="3062" max="3062" width="2.88671875" style="176" customWidth="1"/>
    <col min="3063" max="3063" width="25.109375" style="176" customWidth="1"/>
    <col min="3064" max="3064" width="53.109375" style="176" customWidth="1"/>
    <col min="3065" max="3065" width="2.88671875" style="176" customWidth="1"/>
    <col min="3066" max="3066" width="25.109375" style="176" customWidth="1"/>
    <col min="3067" max="3067" width="2.88671875" style="176" customWidth="1"/>
    <col min="3068" max="3068" width="24" style="176" customWidth="1"/>
    <col min="3069" max="3069" width="2.88671875" style="176" customWidth="1"/>
    <col min="3070" max="3070" width="21.88671875" style="176" customWidth="1"/>
    <col min="3071" max="3071" width="2.88671875" style="176" customWidth="1"/>
    <col min="3072" max="3072" width="22.109375" style="176" customWidth="1"/>
    <col min="3073" max="3073" width="53.88671875" style="176" customWidth="1"/>
    <col min="3074" max="3074" width="2.88671875" style="176" customWidth="1"/>
    <col min="3075" max="3075" width="23.88671875" style="176" customWidth="1"/>
    <col min="3076" max="3076" width="2.88671875" style="176" customWidth="1"/>
    <col min="3077" max="3077" width="22.5546875" style="176" customWidth="1"/>
    <col min="3078" max="3078" width="2.88671875" style="176" customWidth="1"/>
    <col min="3079" max="3079" width="18.88671875" style="176" customWidth="1"/>
    <col min="3080" max="3080" width="2.88671875" style="176" customWidth="1"/>
    <col min="3081" max="3081" width="19.109375" style="176" customWidth="1"/>
    <col min="3082" max="3082" width="2.88671875" style="176" customWidth="1"/>
    <col min="3083" max="3083" width="19.88671875" style="176" customWidth="1"/>
    <col min="3084" max="3252" width="8.88671875" style="176"/>
    <col min="3253" max="3253" width="55.109375" style="176" customWidth="1"/>
    <col min="3254" max="3254" width="2.88671875" style="176" customWidth="1"/>
    <col min="3255" max="3255" width="19.44140625" style="176" customWidth="1"/>
    <col min="3256" max="3256" width="2.88671875" style="176" customWidth="1"/>
    <col min="3257" max="3257" width="20.88671875" style="176" customWidth="1"/>
    <col min="3258" max="3258" width="2.88671875" style="176" customWidth="1"/>
    <col min="3259" max="3259" width="21" style="176" customWidth="1"/>
    <col min="3260" max="3260" width="2.88671875" style="176" customWidth="1"/>
    <col min="3261" max="3261" width="18.88671875" style="176" customWidth="1"/>
    <col min="3262" max="3262" width="2.88671875" style="176" customWidth="1"/>
    <col min="3263" max="3263" width="16.88671875" style="176" customWidth="1"/>
    <col min="3264" max="3264" width="2.88671875" style="176" customWidth="1"/>
    <col min="3265" max="3265" width="16.44140625" style="176" customWidth="1"/>
    <col min="3266" max="3266" width="2.88671875" style="176" customWidth="1"/>
    <col min="3267" max="3267" width="19.88671875" style="176" customWidth="1"/>
    <col min="3268" max="3268" width="2.88671875" style="176" customWidth="1"/>
    <col min="3269" max="3269" width="19.44140625" style="176" customWidth="1"/>
    <col min="3270" max="3270" width="2.88671875" style="176" customWidth="1"/>
    <col min="3271" max="3271" width="17.109375" style="176" customWidth="1"/>
    <col min="3272" max="3272" width="2.88671875" style="176" customWidth="1"/>
    <col min="3273" max="3273" width="19.109375" style="176" customWidth="1"/>
    <col min="3274" max="3274" width="2.88671875" style="176" customWidth="1"/>
    <col min="3275" max="3275" width="18.109375" style="176" customWidth="1"/>
    <col min="3276" max="3276" width="2.88671875" style="176" customWidth="1"/>
    <col min="3277" max="3277" width="17.5546875" style="176" customWidth="1"/>
    <col min="3278" max="3278" width="2.88671875" style="176" customWidth="1"/>
    <col min="3279" max="3279" width="20.88671875" style="176" customWidth="1"/>
    <col min="3280" max="3280" width="2.88671875" style="176" customWidth="1"/>
    <col min="3281" max="3281" width="17.88671875" style="176" customWidth="1"/>
    <col min="3282" max="3282" width="2.88671875" style="176" customWidth="1"/>
    <col min="3283" max="3283" width="19.5546875" style="176" customWidth="1"/>
    <col min="3284" max="3284" width="2.88671875" style="176" customWidth="1"/>
    <col min="3285" max="3285" width="16" style="176" customWidth="1"/>
    <col min="3286" max="3286" width="2.88671875" style="176" customWidth="1"/>
    <col min="3287" max="3287" width="18.88671875" style="176" customWidth="1"/>
    <col min="3288" max="3288" width="2.88671875" style="176" customWidth="1"/>
    <col min="3289" max="3289" width="18.109375" style="176" customWidth="1"/>
    <col min="3290" max="3291" width="8.88671875" style="176" customWidth="1"/>
    <col min="3292" max="3292" width="2.88671875" style="176" customWidth="1"/>
    <col min="3293" max="3293" width="18.88671875" style="176" customWidth="1"/>
    <col min="3294" max="3294" width="2.88671875" style="176" customWidth="1"/>
    <col min="3295" max="3295" width="19" style="176" customWidth="1"/>
    <col min="3296" max="3296" width="2.88671875" style="176" customWidth="1"/>
    <col min="3297" max="3297" width="18.109375" style="176" customWidth="1"/>
    <col min="3298" max="3298" width="2.88671875" style="176" customWidth="1"/>
    <col min="3299" max="3299" width="18.5546875" style="176" customWidth="1"/>
    <col min="3300" max="3300" width="2.88671875" style="176" customWidth="1"/>
    <col min="3301" max="3301" width="18.88671875" style="176" customWidth="1"/>
    <col min="3302" max="3302" width="2.88671875" style="176" customWidth="1"/>
    <col min="3303" max="3303" width="22.5546875" style="176" customWidth="1"/>
    <col min="3304" max="3304" width="2.88671875" style="176" customWidth="1"/>
    <col min="3305" max="3305" width="19.109375" style="176" customWidth="1"/>
    <col min="3306" max="3306" width="2.88671875" style="176" customWidth="1"/>
    <col min="3307" max="3307" width="22.88671875" style="176" customWidth="1"/>
    <col min="3308" max="3308" width="2.88671875" style="176" customWidth="1"/>
    <col min="3309" max="3309" width="24.109375" style="176" customWidth="1"/>
    <col min="3310" max="3310" width="2.88671875" style="176" customWidth="1"/>
    <col min="3311" max="3311" width="22.88671875" style="176" customWidth="1"/>
    <col min="3312" max="3312" width="2.88671875" style="176" customWidth="1"/>
    <col min="3313" max="3313" width="19.88671875" style="176" customWidth="1"/>
    <col min="3314" max="3314" width="2.88671875" style="176" customWidth="1"/>
    <col min="3315" max="3315" width="22.44140625" style="176" customWidth="1"/>
    <col min="3316" max="3316" width="2.88671875" style="176" customWidth="1"/>
    <col min="3317" max="3317" width="21.88671875" style="176" customWidth="1"/>
    <col min="3318" max="3318" width="2.88671875" style="176" customWidth="1"/>
    <col min="3319" max="3319" width="25.109375" style="176" customWidth="1"/>
    <col min="3320" max="3320" width="53.109375" style="176" customWidth="1"/>
    <col min="3321" max="3321" width="2.88671875" style="176" customWidth="1"/>
    <col min="3322" max="3322" width="25.109375" style="176" customWidth="1"/>
    <col min="3323" max="3323" width="2.88671875" style="176" customWidth="1"/>
    <col min="3324" max="3324" width="24" style="176" customWidth="1"/>
    <col min="3325" max="3325" width="2.88671875" style="176" customWidth="1"/>
    <col min="3326" max="3326" width="21.88671875" style="176" customWidth="1"/>
    <col min="3327" max="3327" width="2.88671875" style="176" customWidth="1"/>
    <col min="3328" max="3328" width="22.109375" style="176" customWidth="1"/>
    <col min="3329" max="3329" width="53.88671875" style="176" customWidth="1"/>
    <col min="3330" max="3330" width="2.88671875" style="176" customWidth="1"/>
    <col min="3331" max="3331" width="23.88671875" style="176" customWidth="1"/>
    <col min="3332" max="3332" width="2.88671875" style="176" customWidth="1"/>
    <col min="3333" max="3333" width="22.5546875" style="176" customWidth="1"/>
    <col min="3334" max="3334" width="2.88671875" style="176" customWidth="1"/>
    <col min="3335" max="3335" width="18.88671875" style="176" customWidth="1"/>
    <col min="3336" max="3336" width="2.88671875" style="176" customWidth="1"/>
    <col min="3337" max="3337" width="19.109375" style="176" customWidth="1"/>
    <col min="3338" max="3338" width="2.88671875" style="176" customWidth="1"/>
    <col min="3339" max="3339" width="19.88671875" style="176" customWidth="1"/>
    <col min="3340" max="3508" width="8.88671875" style="176"/>
    <col min="3509" max="3509" width="55.109375" style="176" customWidth="1"/>
    <col min="3510" max="3510" width="2.88671875" style="176" customWidth="1"/>
    <col min="3511" max="3511" width="19.44140625" style="176" customWidth="1"/>
    <col min="3512" max="3512" width="2.88671875" style="176" customWidth="1"/>
    <col min="3513" max="3513" width="20.88671875" style="176" customWidth="1"/>
    <col min="3514" max="3514" width="2.88671875" style="176" customWidth="1"/>
    <col min="3515" max="3515" width="21" style="176" customWidth="1"/>
    <col min="3516" max="3516" width="2.88671875" style="176" customWidth="1"/>
    <col min="3517" max="3517" width="18.88671875" style="176" customWidth="1"/>
    <col min="3518" max="3518" width="2.88671875" style="176" customWidth="1"/>
    <col min="3519" max="3519" width="16.88671875" style="176" customWidth="1"/>
    <col min="3520" max="3520" width="2.88671875" style="176" customWidth="1"/>
    <col min="3521" max="3521" width="16.44140625" style="176" customWidth="1"/>
    <col min="3522" max="3522" width="2.88671875" style="176" customWidth="1"/>
    <col min="3523" max="3523" width="19.88671875" style="176" customWidth="1"/>
    <col min="3524" max="3524" width="2.88671875" style="176" customWidth="1"/>
    <col min="3525" max="3525" width="19.44140625" style="176" customWidth="1"/>
    <col min="3526" max="3526" width="2.88671875" style="176" customWidth="1"/>
    <col min="3527" max="3527" width="17.109375" style="176" customWidth="1"/>
    <col min="3528" max="3528" width="2.88671875" style="176" customWidth="1"/>
    <col min="3529" max="3529" width="19.109375" style="176" customWidth="1"/>
    <col min="3530" max="3530" width="2.88671875" style="176" customWidth="1"/>
    <col min="3531" max="3531" width="18.109375" style="176" customWidth="1"/>
    <col min="3532" max="3532" width="2.88671875" style="176" customWidth="1"/>
    <col min="3533" max="3533" width="17.5546875" style="176" customWidth="1"/>
    <col min="3534" max="3534" width="2.88671875" style="176" customWidth="1"/>
    <col min="3535" max="3535" width="20.88671875" style="176" customWidth="1"/>
    <col min="3536" max="3536" width="2.88671875" style="176" customWidth="1"/>
    <col min="3537" max="3537" width="17.88671875" style="176" customWidth="1"/>
    <col min="3538" max="3538" width="2.88671875" style="176" customWidth="1"/>
    <col min="3539" max="3539" width="19.5546875" style="176" customWidth="1"/>
    <col min="3540" max="3540" width="2.88671875" style="176" customWidth="1"/>
    <col min="3541" max="3541" width="16" style="176" customWidth="1"/>
    <col min="3542" max="3542" width="2.88671875" style="176" customWidth="1"/>
    <col min="3543" max="3543" width="18.88671875" style="176" customWidth="1"/>
    <col min="3544" max="3544" width="2.88671875" style="176" customWidth="1"/>
    <col min="3545" max="3545" width="18.109375" style="176" customWidth="1"/>
    <col min="3546" max="3547" width="8.88671875" style="176" customWidth="1"/>
    <col min="3548" max="3548" width="2.88671875" style="176" customWidth="1"/>
    <col min="3549" max="3549" width="18.88671875" style="176" customWidth="1"/>
    <col min="3550" max="3550" width="2.88671875" style="176" customWidth="1"/>
    <col min="3551" max="3551" width="19" style="176" customWidth="1"/>
    <col min="3552" max="3552" width="2.88671875" style="176" customWidth="1"/>
    <col min="3553" max="3553" width="18.109375" style="176" customWidth="1"/>
    <col min="3554" max="3554" width="2.88671875" style="176" customWidth="1"/>
    <col min="3555" max="3555" width="18.5546875" style="176" customWidth="1"/>
    <col min="3556" max="3556" width="2.88671875" style="176" customWidth="1"/>
    <col min="3557" max="3557" width="18.88671875" style="176" customWidth="1"/>
    <col min="3558" max="3558" width="2.88671875" style="176" customWidth="1"/>
    <col min="3559" max="3559" width="22.5546875" style="176" customWidth="1"/>
    <col min="3560" max="3560" width="2.88671875" style="176" customWidth="1"/>
    <col min="3561" max="3561" width="19.109375" style="176" customWidth="1"/>
    <col min="3562" max="3562" width="2.88671875" style="176" customWidth="1"/>
    <col min="3563" max="3563" width="22.88671875" style="176" customWidth="1"/>
    <col min="3564" max="3564" width="2.88671875" style="176" customWidth="1"/>
    <col min="3565" max="3565" width="24.109375" style="176" customWidth="1"/>
    <col min="3566" max="3566" width="2.88671875" style="176" customWidth="1"/>
    <col min="3567" max="3567" width="22.88671875" style="176" customWidth="1"/>
    <col min="3568" max="3568" width="2.88671875" style="176" customWidth="1"/>
    <col min="3569" max="3569" width="19.88671875" style="176" customWidth="1"/>
    <col min="3570" max="3570" width="2.88671875" style="176" customWidth="1"/>
    <col min="3571" max="3571" width="22.44140625" style="176" customWidth="1"/>
    <col min="3572" max="3572" width="2.88671875" style="176" customWidth="1"/>
    <col min="3573" max="3573" width="21.88671875" style="176" customWidth="1"/>
    <col min="3574" max="3574" width="2.88671875" style="176" customWidth="1"/>
    <col min="3575" max="3575" width="25.109375" style="176" customWidth="1"/>
    <col min="3576" max="3576" width="53.109375" style="176" customWidth="1"/>
    <col min="3577" max="3577" width="2.88671875" style="176" customWidth="1"/>
    <col min="3578" max="3578" width="25.109375" style="176" customWidth="1"/>
    <col min="3579" max="3579" width="2.88671875" style="176" customWidth="1"/>
    <col min="3580" max="3580" width="24" style="176" customWidth="1"/>
    <col min="3581" max="3581" width="2.88671875" style="176" customWidth="1"/>
    <col min="3582" max="3582" width="21.88671875" style="176" customWidth="1"/>
    <col min="3583" max="3583" width="2.88671875" style="176" customWidth="1"/>
    <col min="3584" max="3584" width="22.109375" style="176" customWidth="1"/>
    <col min="3585" max="3585" width="53.88671875" style="176" customWidth="1"/>
    <col min="3586" max="3586" width="2.88671875" style="176" customWidth="1"/>
    <col min="3587" max="3587" width="23.88671875" style="176" customWidth="1"/>
    <col min="3588" max="3588" width="2.88671875" style="176" customWidth="1"/>
    <col min="3589" max="3589" width="22.5546875" style="176" customWidth="1"/>
    <col min="3590" max="3590" width="2.88671875" style="176" customWidth="1"/>
    <col min="3591" max="3591" width="18.88671875" style="176" customWidth="1"/>
    <col min="3592" max="3592" width="2.88671875" style="176" customWidth="1"/>
    <col min="3593" max="3593" width="19.109375" style="176" customWidth="1"/>
    <col min="3594" max="3594" width="2.88671875" style="176" customWidth="1"/>
    <col min="3595" max="3595" width="19.88671875" style="176" customWidth="1"/>
    <col min="3596" max="3764" width="8.88671875" style="176"/>
    <col min="3765" max="3765" width="55.109375" style="176" customWidth="1"/>
    <col min="3766" max="3766" width="2.88671875" style="176" customWidth="1"/>
    <col min="3767" max="3767" width="19.44140625" style="176" customWidth="1"/>
    <col min="3768" max="3768" width="2.88671875" style="176" customWidth="1"/>
    <col min="3769" max="3769" width="20.88671875" style="176" customWidth="1"/>
    <col min="3770" max="3770" width="2.88671875" style="176" customWidth="1"/>
    <col min="3771" max="3771" width="21" style="176" customWidth="1"/>
    <col min="3772" max="3772" width="2.88671875" style="176" customWidth="1"/>
    <col min="3773" max="3773" width="18.88671875" style="176" customWidth="1"/>
    <col min="3774" max="3774" width="2.88671875" style="176" customWidth="1"/>
    <col min="3775" max="3775" width="16.88671875" style="176" customWidth="1"/>
    <col min="3776" max="3776" width="2.88671875" style="176" customWidth="1"/>
    <col min="3777" max="3777" width="16.44140625" style="176" customWidth="1"/>
    <col min="3778" max="3778" width="2.88671875" style="176" customWidth="1"/>
    <col min="3779" max="3779" width="19.88671875" style="176" customWidth="1"/>
    <col min="3780" max="3780" width="2.88671875" style="176" customWidth="1"/>
    <col min="3781" max="3781" width="19.44140625" style="176" customWidth="1"/>
    <col min="3782" max="3782" width="2.88671875" style="176" customWidth="1"/>
    <col min="3783" max="3783" width="17.109375" style="176" customWidth="1"/>
    <col min="3784" max="3784" width="2.88671875" style="176" customWidth="1"/>
    <col min="3785" max="3785" width="19.109375" style="176" customWidth="1"/>
    <col min="3786" max="3786" width="2.88671875" style="176" customWidth="1"/>
    <col min="3787" max="3787" width="18.109375" style="176" customWidth="1"/>
    <col min="3788" max="3788" width="2.88671875" style="176" customWidth="1"/>
    <col min="3789" max="3789" width="17.5546875" style="176" customWidth="1"/>
    <col min="3790" max="3790" width="2.88671875" style="176" customWidth="1"/>
    <col min="3791" max="3791" width="20.88671875" style="176" customWidth="1"/>
    <col min="3792" max="3792" width="2.88671875" style="176" customWidth="1"/>
    <col min="3793" max="3793" width="17.88671875" style="176" customWidth="1"/>
    <col min="3794" max="3794" width="2.88671875" style="176" customWidth="1"/>
    <col min="3795" max="3795" width="19.5546875" style="176" customWidth="1"/>
    <col min="3796" max="3796" width="2.88671875" style="176" customWidth="1"/>
    <col min="3797" max="3797" width="16" style="176" customWidth="1"/>
    <col min="3798" max="3798" width="2.88671875" style="176" customWidth="1"/>
    <col min="3799" max="3799" width="18.88671875" style="176" customWidth="1"/>
    <col min="3800" max="3800" width="2.88671875" style="176" customWidth="1"/>
    <col min="3801" max="3801" width="18.109375" style="176" customWidth="1"/>
    <col min="3802" max="3803" width="8.88671875" style="176" customWidth="1"/>
    <col min="3804" max="3804" width="2.88671875" style="176" customWidth="1"/>
    <col min="3805" max="3805" width="18.88671875" style="176" customWidth="1"/>
    <col min="3806" max="3806" width="2.88671875" style="176" customWidth="1"/>
    <col min="3807" max="3807" width="19" style="176" customWidth="1"/>
    <col min="3808" max="3808" width="2.88671875" style="176" customWidth="1"/>
    <col min="3809" max="3809" width="18.109375" style="176" customWidth="1"/>
    <col min="3810" max="3810" width="2.88671875" style="176" customWidth="1"/>
    <col min="3811" max="3811" width="18.5546875" style="176" customWidth="1"/>
    <col min="3812" max="3812" width="2.88671875" style="176" customWidth="1"/>
    <col min="3813" max="3813" width="18.88671875" style="176" customWidth="1"/>
    <col min="3814" max="3814" width="2.88671875" style="176" customWidth="1"/>
    <col min="3815" max="3815" width="22.5546875" style="176" customWidth="1"/>
    <col min="3816" max="3816" width="2.88671875" style="176" customWidth="1"/>
    <col min="3817" max="3817" width="19.109375" style="176" customWidth="1"/>
    <col min="3818" max="3818" width="2.88671875" style="176" customWidth="1"/>
    <col min="3819" max="3819" width="22.88671875" style="176" customWidth="1"/>
    <col min="3820" max="3820" width="2.88671875" style="176" customWidth="1"/>
    <col min="3821" max="3821" width="24.109375" style="176" customWidth="1"/>
    <col min="3822" max="3822" width="2.88671875" style="176" customWidth="1"/>
    <col min="3823" max="3823" width="22.88671875" style="176" customWidth="1"/>
    <col min="3824" max="3824" width="2.88671875" style="176" customWidth="1"/>
    <col min="3825" max="3825" width="19.88671875" style="176" customWidth="1"/>
    <col min="3826" max="3826" width="2.88671875" style="176" customWidth="1"/>
    <col min="3827" max="3827" width="22.44140625" style="176" customWidth="1"/>
    <col min="3828" max="3828" width="2.88671875" style="176" customWidth="1"/>
    <col min="3829" max="3829" width="21.88671875" style="176" customWidth="1"/>
    <col min="3830" max="3830" width="2.88671875" style="176" customWidth="1"/>
    <col min="3831" max="3831" width="25.109375" style="176" customWidth="1"/>
    <col min="3832" max="3832" width="53.109375" style="176" customWidth="1"/>
    <col min="3833" max="3833" width="2.88671875" style="176" customWidth="1"/>
    <col min="3834" max="3834" width="25.109375" style="176" customWidth="1"/>
    <col min="3835" max="3835" width="2.88671875" style="176" customWidth="1"/>
    <col min="3836" max="3836" width="24" style="176" customWidth="1"/>
    <col min="3837" max="3837" width="2.88671875" style="176" customWidth="1"/>
    <col min="3838" max="3838" width="21.88671875" style="176" customWidth="1"/>
    <col min="3839" max="3839" width="2.88671875" style="176" customWidth="1"/>
    <col min="3840" max="3840" width="22.109375" style="176" customWidth="1"/>
    <col min="3841" max="3841" width="53.88671875" style="176" customWidth="1"/>
    <col min="3842" max="3842" width="2.88671875" style="176" customWidth="1"/>
    <col min="3843" max="3843" width="23.88671875" style="176" customWidth="1"/>
    <col min="3844" max="3844" width="2.88671875" style="176" customWidth="1"/>
    <col min="3845" max="3845" width="22.5546875" style="176" customWidth="1"/>
    <col min="3846" max="3846" width="2.88671875" style="176" customWidth="1"/>
    <col min="3847" max="3847" width="18.88671875" style="176" customWidth="1"/>
    <col min="3848" max="3848" width="2.88671875" style="176" customWidth="1"/>
    <col min="3849" max="3849" width="19.109375" style="176" customWidth="1"/>
    <col min="3850" max="3850" width="2.88671875" style="176" customWidth="1"/>
    <col min="3851" max="3851" width="19.88671875" style="176" customWidth="1"/>
    <col min="3852" max="4020" width="8.88671875" style="176"/>
    <col min="4021" max="4021" width="55.109375" style="176" customWidth="1"/>
    <col min="4022" max="4022" width="2.88671875" style="176" customWidth="1"/>
    <col min="4023" max="4023" width="19.44140625" style="176" customWidth="1"/>
    <col min="4024" max="4024" width="2.88671875" style="176" customWidth="1"/>
    <col min="4025" max="4025" width="20.88671875" style="176" customWidth="1"/>
    <col min="4026" max="4026" width="2.88671875" style="176" customWidth="1"/>
    <col min="4027" max="4027" width="21" style="176" customWidth="1"/>
    <col min="4028" max="4028" width="2.88671875" style="176" customWidth="1"/>
    <col min="4029" max="4029" width="18.88671875" style="176" customWidth="1"/>
    <col min="4030" max="4030" width="2.88671875" style="176" customWidth="1"/>
    <col min="4031" max="4031" width="16.88671875" style="176" customWidth="1"/>
    <col min="4032" max="4032" width="2.88671875" style="176" customWidth="1"/>
    <col min="4033" max="4033" width="16.44140625" style="176" customWidth="1"/>
    <col min="4034" max="4034" width="2.88671875" style="176" customWidth="1"/>
    <col min="4035" max="4035" width="19.88671875" style="176" customWidth="1"/>
    <col min="4036" max="4036" width="2.88671875" style="176" customWidth="1"/>
    <col min="4037" max="4037" width="19.44140625" style="176" customWidth="1"/>
    <col min="4038" max="4038" width="2.88671875" style="176" customWidth="1"/>
    <col min="4039" max="4039" width="17.109375" style="176" customWidth="1"/>
    <col min="4040" max="4040" width="2.88671875" style="176" customWidth="1"/>
    <col min="4041" max="4041" width="19.109375" style="176" customWidth="1"/>
    <col min="4042" max="4042" width="2.88671875" style="176" customWidth="1"/>
    <col min="4043" max="4043" width="18.109375" style="176" customWidth="1"/>
    <col min="4044" max="4044" width="2.88671875" style="176" customWidth="1"/>
    <col min="4045" max="4045" width="17.5546875" style="176" customWidth="1"/>
    <col min="4046" max="4046" width="2.88671875" style="176" customWidth="1"/>
    <col min="4047" max="4047" width="20.88671875" style="176" customWidth="1"/>
    <col min="4048" max="4048" width="2.88671875" style="176" customWidth="1"/>
    <col min="4049" max="4049" width="17.88671875" style="176" customWidth="1"/>
    <col min="4050" max="4050" width="2.88671875" style="176" customWidth="1"/>
    <col min="4051" max="4051" width="19.5546875" style="176" customWidth="1"/>
    <col min="4052" max="4052" width="2.88671875" style="176" customWidth="1"/>
    <col min="4053" max="4053" width="16" style="176" customWidth="1"/>
    <col min="4054" max="4054" width="2.88671875" style="176" customWidth="1"/>
    <col min="4055" max="4055" width="18.88671875" style="176" customWidth="1"/>
    <col min="4056" max="4056" width="2.88671875" style="176" customWidth="1"/>
    <col min="4057" max="4057" width="18.109375" style="176" customWidth="1"/>
    <col min="4058" max="4059" width="8.88671875" style="176" customWidth="1"/>
    <col min="4060" max="4060" width="2.88671875" style="176" customWidth="1"/>
    <col min="4061" max="4061" width="18.88671875" style="176" customWidth="1"/>
    <col min="4062" max="4062" width="2.88671875" style="176" customWidth="1"/>
    <col min="4063" max="4063" width="19" style="176" customWidth="1"/>
    <col min="4064" max="4064" width="2.88671875" style="176" customWidth="1"/>
    <col min="4065" max="4065" width="18.109375" style="176" customWidth="1"/>
    <col min="4066" max="4066" width="2.88671875" style="176" customWidth="1"/>
    <col min="4067" max="4067" width="18.5546875" style="176" customWidth="1"/>
    <col min="4068" max="4068" width="2.88671875" style="176" customWidth="1"/>
    <col min="4069" max="4069" width="18.88671875" style="176" customWidth="1"/>
    <col min="4070" max="4070" width="2.88671875" style="176" customWidth="1"/>
    <col min="4071" max="4071" width="22.5546875" style="176" customWidth="1"/>
    <col min="4072" max="4072" width="2.88671875" style="176" customWidth="1"/>
    <col min="4073" max="4073" width="19.109375" style="176" customWidth="1"/>
    <col min="4074" max="4074" width="2.88671875" style="176" customWidth="1"/>
    <col min="4075" max="4075" width="22.88671875" style="176" customWidth="1"/>
    <col min="4076" max="4076" width="2.88671875" style="176" customWidth="1"/>
    <col min="4077" max="4077" width="24.109375" style="176" customWidth="1"/>
    <col min="4078" max="4078" width="2.88671875" style="176" customWidth="1"/>
    <col min="4079" max="4079" width="22.88671875" style="176" customWidth="1"/>
    <col min="4080" max="4080" width="2.88671875" style="176" customWidth="1"/>
    <col min="4081" max="4081" width="19.88671875" style="176" customWidth="1"/>
    <col min="4082" max="4082" width="2.88671875" style="176" customWidth="1"/>
    <col min="4083" max="4083" width="22.44140625" style="176" customWidth="1"/>
    <col min="4084" max="4084" width="2.88671875" style="176" customWidth="1"/>
    <col min="4085" max="4085" width="21.88671875" style="176" customWidth="1"/>
    <col min="4086" max="4086" width="2.88671875" style="176" customWidth="1"/>
    <col min="4087" max="4087" width="25.109375" style="176" customWidth="1"/>
    <col min="4088" max="4088" width="53.109375" style="176" customWidth="1"/>
    <col min="4089" max="4089" width="2.88671875" style="176" customWidth="1"/>
    <col min="4090" max="4090" width="25.109375" style="176" customWidth="1"/>
    <col min="4091" max="4091" width="2.88671875" style="176" customWidth="1"/>
    <col min="4092" max="4092" width="24" style="176" customWidth="1"/>
    <col min="4093" max="4093" width="2.88671875" style="176" customWidth="1"/>
    <col min="4094" max="4094" width="21.88671875" style="176" customWidth="1"/>
    <col min="4095" max="4095" width="2.88671875" style="176" customWidth="1"/>
    <col min="4096" max="4096" width="22.109375" style="176" customWidth="1"/>
    <col min="4097" max="4097" width="53.88671875" style="176" customWidth="1"/>
    <col min="4098" max="4098" width="2.88671875" style="176" customWidth="1"/>
    <col min="4099" max="4099" width="23.88671875" style="176" customWidth="1"/>
    <col min="4100" max="4100" width="2.88671875" style="176" customWidth="1"/>
    <col min="4101" max="4101" width="22.5546875" style="176" customWidth="1"/>
    <col min="4102" max="4102" width="2.88671875" style="176" customWidth="1"/>
    <col min="4103" max="4103" width="18.88671875" style="176" customWidth="1"/>
    <col min="4104" max="4104" width="2.88671875" style="176" customWidth="1"/>
    <col min="4105" max="4105" width="19.109375" style="176" customWidth="1"/>
    <col min="4106" max="4106" width="2.88671875" style="176" customWidth="1"/>
    <col min="4107" max="4107" width="19.88671875" style="176" customWidth="1"/>
    <col min="4108" max="4276" width="8.88671875" style="176"/>
    <col min="4277" max="4277" width="55.109375" style="176" customWidth="1"/>
    <col min="4278" max="4278" width="2.88671875" style="176" customWidth="1"/>
    <col min="4279" max="4279" width="19.44140625" style="176" customWidth="1"/>
    <col min="4280" max="4280" width="2.88671875" style="176" customWidth="1"/>
    <col min="4281" max="4281" width="20.88671875" style="176" customWidth="1"/>
    <col min="4282" max="4282" width="2.88671875" style="176" customWidth="1"/>
    <col min="4283" max="4283" width="21" style="176" customWidth="1"/>
    <col min="4284" max="4284" width="2.88671875" style="176" customWidth="1"/>
    <col min="4285" max="4285" width="18.88671875" style="176" customWidth="1"/>
    <col min="4286" max="4286" width="2.88671875" style="176" customWidth="1"/>
    <col min="4287" max="4287" width="16.88671875" style="176" customWidth="1"/>
    <col min="4288" max="4288" width="2.88671875" style="176" customWidth="1"/>
    <col min="4289" max="4289" width="16.44140625" style="176" customWidth="1"/>
    <col min="4290" max="4290" width="2.88671875" style="176" customWidth="1"/>
    <col min="4291" max="4291" width="19.88671875" style="176" customWidth="1"/>
    <col min="4292" max="4292" width="2.88671875" style="176" customWidth="1"/>
    <col min="4293" max="4293" width="19.44140625" style="176" customWidth="1"/>
    <col min="4294" max="4294" width="2.88671875" style="176" customWidth="1"/>
    <col min="4295" max="4295" width="17.109375" style="176" customWidth="1"/>
    <col min="4296" max="4296" width="2.88671875" style="176" customWidth="1"/>
    <col min="4297" max="4297" width="19.109375" style="176" customWidth="1"/>
    <col min="4298" max="4298" width="2.88671875" style="176" customWidth="1"/>
    <col min="4299" max="4299" width="18.109375" style="176" customWidth="1"/>
    <col min="4300" max="4300" width="2.88671875" style="176" customWidth="1"/>
    <col min="4301" max="4301" width="17.5546875" style="176" customWidth="1"/>
    <col min="4302" max="4302" width="2.88671875" style="176" customWidth="1"/>
    <col min="4303" max="4303" width="20.88671875" style="176" customWidth="1"/>
    <col min="4304" max="4304" width="2.88671875" style="176" customWidth="1"/>
    <col min="4305" max="4305" width="17.88671875" style="176" customWidth="1"/>
    <col min="4306" max="4306" width="2.88671875" style="176" customWidth="1"/>
    <col min="4307" max="4307" width="19.5546875" style="176" customWidth="1"/>
    <col min="4308" max="4308" width="2.88671875" style="176" customWidth="1"/>
    <col min="4309" max="4309" width="16" style="176" customWidth="1"/>
    <col min="4310" max="4310" width="2.88671875" style="176" customWidth="1"/>
    <col min="4311" max="4311" width="18.88671875" style="176" customWidth="1"/>
    <col min="4312" max="4312" width="2.88671875" style="176" customWidth="1"/>
    <col min="4313" max="4313" width="18.109375" style="176" customWidth="1"/>
    <col min="4314" max="4315" width="8.88671875" style="176" customWidth="1"/>
    <col min="4316" max="4316" width="2.88671875" style="176" customWidth="1"/>
    <col min="4317" max="4317" width="18.88671875" style="176" customWidth="1"/>
    <col min="4318" max="4318" width="2.88671875" style="176" customWidth="1"/>
    <col min="4319" max="4319" width="19" style="176" customWidth="1"/>
    <col min="4320" max="4320" width="2.88671875" style="176" customWidth="1"/>
    <col min="4321" max="4321" width="18.109375" style="176" customWidth="1"/>
    <col min="4322" max="4322" width="2.88671875" style="176" customWidth="1"/>
    <col min="4323" max="4323" width="18.5546875" style="176" customWidth="1"/>
    <col min="4324" max="4324" width="2.88671875" style="176" customWidth="1"/>
    <col min="4325" max="4325" width="18.88671875" style="176" customWidth="1"/>
    <col min="4326" max="4326" width="2.88671875" style="176" customWidth="1"/>
    <col min="4327" max="4327" width="22.5546875" style="176" customWidth="1"/>
    <col min="4328" max="4328" width="2.88671875" style="176" customWidth="1"/>
    <col min="4329" max="4329" width="19.109375" style="176" customWidth="1"/>
    <col min="4330" max="4330" width="2.88671875" style="176" customWidth="1"/>
    <col min="4331" max="4331" width="22.88671875" style="176" customWidth="1"/>
    <col min="4332" max="4332" width="2.88671875" style="176" customWidth="1"/>
    <col min="4333" max="4333" width="24.109375" style="176" customWidth="1"/>
    <col min="4334" max="4334" width="2.88671875" style="176" customWidth="1"/>
    <col min="4335" max="4335" width="22.88671875" style="176" customWidth="1"/>
    <col min="4336" max="4336" width="2.88671875" style="176" customWidth="1"/>
    <col min="4337" max="4337" width="19.88671875" style="176" customWidth="1"/>
    <col min="4338" max="4338" width="2.88671875" style="176" customWidth="1"/>
    <col min="4339" max="4339" width="22.44140625" style="176" customWidth="1"/>
    <col min="4340" max="4340" width="2.88671875" style="176" customWidth="1"/>
    <col min="4341" max="4341" width="21.88671875" style="176" customWidth="1"/>
    <col min="4342" max="4342" width="2.88671875" style="176" customWidth="1"/>
    <col min="4343" max="4343" width="25.109375" style="176" customWidth="1"/>
    <col min="4344" max="4344" width="53.109375" style="176" customWidth="1"/>
    <col min="4345" max="4345" width="2.88671875" style="176" customWidth="1"/>
    <col min="4346" max="4346" width="25.109375" style="176" customWidth="1"/>
    <col min="4347" max="4347" width="2.88671875" style="176" customWidth="1"/>
    <col min="4348" max="4348" width="24" style="176" customWidth="1"/>
    <col min="4349" max="4349" width="2.88671875" style="176" customWidth="1"/>
    <col min="4350" max="4350" width="21.88671875" style="176" customWidth="1"/>
    <col min="4351" max="4351" width="2.88671875" style="176" customWidth="1"/>
    <col min="4352" max="4352" width="22.109375" style="176" customWidth="1"/>
    <col min="4353" max="4353" width="53.88671875" style="176" customWidth="1"/>
    <col min="4354" max="4354" width="2.88671875" style="176" customWidth="1"/>
    <col min="4355" max="4355" width="23.88671875" style="176" customWidth="1"/>
    <col min="4356" max="4356" width="2.88671875" style="176" customWidth="1"/>
    <col min="4357" max="4357" width="22.5546875" style="176" customWidth="1"/>
    <col min="4358" max="4358" width="2.88671875" style="176" customWidth="1"/>
    <col min="4359" max="4359" width="18.88671875" style="176" customWidth="1"/>
    <col min="4360" max="4360" width="2.88671875" style="176" customWidth="1"/>
    <col min="4361" max="4361" width="19.109375" style="176" customWidth="1"/>
    <col min="4362" max="4362" width="2.88671875" style="176" customWidth="1"/>
    <col min="4363" max="4363" width="19.88671875" style="176" customWidth="1"/>
    <col min="4364" max="4532" width="8.88671875" style="176"/>
    <col min="4533" max="4533" width="55.109375" style="176" customWidth="1"/>
    <col min="4534" max="4534" width="2.88671875" style="176" customWidth="1"/>
    <col min="4535" max="4535" width="19.44140625" style="176" customWidth="1"/>
    <col min="4536" max="4536" width="2.88671875" style="176" customWidth="1"/>
    <col min="4537" max="4537" width="20.88671875" style="176" customWidth="1"/>
    <col min="4538" max="4538" width="2.88671875" style="176" customWidth="1"/>
    <col min="4539" max="4539" width="21" style="176" customWidth="1"/>
    <col min="4540" max="4540" width="2.88671875" style="176" customWidth="1"/>
    <col min="4541" max="4541" width="18.88671875" style="176" customWidth="1"/>
    <col min="4542" max="4542" width="2.88671875" style="176" customWidth="1"/>
    <col min="4543" max="4543" width="16.88671875" style="176" customWidth="1"/>
    <col min="4544" max="4544" width="2.88671875" style="176" customWidth="1"/>
    <col min="4545" max="4545" width="16.44140625" style="176" customWidth="1"/>
    <col min="4546" max="4546" width="2.88671875" style="176" customWidth="1"/>
    <col min="4547" max="4547" width="19.88671875" style="176" customWidth="1"/>
    <col min="4548" max="4548" width="2.88671875" style="176" customWidth="1"/>
    <col min="4549" max="4549" width="19.44140625" style="176" customWidth="1"/>
    <col min="4550" max="4550" width="2.88671875" style="176" customWidth="1"/>
    <col min="4551" max="4551" width="17.109375" style="176" customWidth="1"/>
    <col min="4552" max="4552" width="2.88671875" style="176" customWidth="1"/>
    <col min="4553" max="4553" width="19.109375" style="176" customWidth="1"/>
    <col min="4554" max="4554" width="2.88671875" style="176" customWidth="1"/>
    <col min="4555" max="4555" width="18.109375" style="176" customWidth="1"/>
    <col min="4556" max="4556" width="2.88671875" style="176" customWidth="1"/>
    <col min="4557" max="4557" width="17.5546875" style="176" customWidth="1"/>
    <col min="4558" max="4558" width="2.88671875" style="176" customWidth="1"/>
    <col min="4559" max="4559" width="20.88671875" style="176" customWidth="1"/>
    <col min="4560" max="4560" width="2.88671875" style="176" customWidth="1"/>
    <col min="4561" max="4561" width="17.88671875" style="176" customWidth="1"/>
    <col min="4562" max="4562" width="2.88671875" style="176" customWidth="1"/>
    <col min="4563" max="4563" width="19.5546875" style="176" customWidth="1"/>
    <col min="4564" max="4564" width="2.88671875" style="176" customWidth="1"/>
    <col min="4565" max="4565" width="16" style="176" customWidth="1"/>
    <col min="4566" max="4566" width="2.88671875" style="176" customWidth="1"/>
    <col min="4567" max="4567" width="18.88671875" style="176" customWidth="1"/>
    <col min="4568" max="4568" width="2.88671875" style="176" customWidth="1"/>
    <col min="4569" max="4569" width="18.109375" style="176" customWidth="1"/>
    <col min="4570" max="4571" width="8.88671875" style="176" customWidth="1"/>
    <col min="4572" max="4572" width="2.88671875" style="176" customWidth="1"/>
    <col min="4573" max="4573" width="18.88671875" style="176" customWidth="1"/>
    <col min="4574" max="4574" width="2.88671875" style="176" customWidth="1"/>
    <col min="4575" max="4575" width="19" style="176" customWidth="1"/>
    <col min="4576" max="4576" width="2.88671875" style="176" customWidth="1"/>
    <col min="4577" max="4577" width="18.109375" style="176" customWidth="1"/>
    <col min="4578" max="4578" width="2.88671875" style="176" customWidth="1"/>
    <col min="4579" max="4579" width="18.5546875" style="176" customWidth="1"/>
    <col min="4580" max="4580" width="2.88671875" style="176" customWidth="1"/>
    <col min="4581" max="4581" width="18.88671875" style="176" customWidth="1"/>
    <col min="4582" max="4582" width="2.88671875" style="176" customWidth="1"/>
    <col min="4583" max="4583" width="22.5546875" style="176" customWidth="1"/>
    <col min="4584" max="4584" width="2.88671875" style="176" customWidth="1"/>
    <col min="4585" max="4585" width="19.109375" style="176" customWidth="1"/>
    <col min="4586" max="4586" width="2.88671875" style="176" customWidth="1"/>
    <col min="4587" max="4587" width="22.88671875" style="176" customWidth="1"/>
    <col min="4588" max="4588" width="2.88671875" style="176" customWidth="1"/>
    <col min="4589" max="4589" width="24.109375" style="176" customWidth="1"/>
    <col min="4590" max="4590" width="2.88671875" style="176" customWidth="1"/>
    <col min="4591" max="4591" width="22.88671875" style="176" customWidth="1"/>
    <col min="4592" max="4592" width="2.88671875" style="176" customWidth="1"/>
    <col min="4593" max="4593" width="19.88671875" style="176" customWidth="1"/>
    <col min="4594" max="4594" width="2.88671875" style="176" customWidth="1"/>
    <col min="4595" max="4595" width="22.44140625" style="176" customWidth="1"/>
    <col min="4596" max="4596" width="2.88671875" style="176" customWidth="1"/>
    <col min="4597" max="4597" width="21.88671875" style="176" customWidth="1"/>
    <col min="4598" max="4598" width="2.88671875" style="176" customWidth="1"/>
    <col min="4599" max="4599" width="25.109375" style="176" customWidth="1"/>
    <col min="4600" max="4600" width="53.109375" style="176" customWidth="1"/>
    <col min="4601" max="4601" width="2.88671875" style="176" customWidth="1"/>
    <col min="4602" max="4602" width="25.109375" style="176" customWidth="1"/>
    <col min="4603" max="4603" width="2.88671875" style="176" customWidth="1"/>
    <col min="4604" max="4604" width="24" style="176" customWidth="1"/>
    <col min="4605" max="4605" width="2.88671875" style="176" customWidth="1"/>
    <col min="4606" max="4606" width="21.88671875" style="176" customWidth="1"/>
    <col min="4607" max="4607" width="2.88671875" style="176" customWidth="1"/>
    <col min="4608" max="4608" width="22.109375" style="176" customWidth="1"/>
    <col min="4609" max="4609" width="53.88671875" style="176" customWidth="1"/>
    <col min="4610" max="4610" width="2.88671875" style="176" customWidth="1"/>
    <col min="4611" max="4611" width="23.88671875" style="176" customWidth="1"/>
    <col min="4612" max="4612" width="2.88671875" style="176" customWidth="1"/>
    <col min="4613" max="4613" width="22.5546875" style="176" customWidth="1"/>
    <col min="4614" max="4614" width="2.88671875" style="176" customWidth="1"/>
    <col min="4615" max="4615" width="18.88671875" style="176" customWidth="1"/>
    <col min="4616" max="4616" width="2.88671875" style="176" customWidth="1"/>
    <col min="4617" max="4617" width="19.109375" style="176" customWidth="1"/>
    <col min="4618" max="4618" width="2.88671875" style="176" customWidth="1"/>
    <col min="4619" max="4619" width="19.88671875" style="176" customWidth="1"/>
    <col min="4620" max="4788" width="8.88671875" style="176"/>
    <col min="4789" max="4789" width="55.109375" style="176" customWidth="1"/>
    <col min="4790" max="4790" width="2.88671875" style="176" customWidth="1"/>
    <col min="4791" max="4791" width="19.44140625" style="176" customWidth="1"/>
    <col min="4792" max="4792" width="2.88671875" style="176" customWidth="1"/>
    <col min="4793" max="4793" width="20.88671875" style="176" customWidth="1"/>
    <col min="4794" max="4794" width="2.88671875" style="176" customWidth="1"/>
    <col min="4795" max="4795" width="21" style="176" customWidth="1"/>
    <col min="4796" max="4796" width="2.88671875" style="176" customWidth="1"/>
    <col min="4797" max="4797" width="18.88671875" style="176" customWidth="1"/>
    <col min="4798" max="4798" width="2.88671875" style="176" customWidth="1"/>
    <col min="4799" max="4799" width="16.88671875" style="176" customWidth="1"/>
    <col min="4800" max="4800" width="2.88671875" style="176" customWidth="1"/>
    <col min="4801" max="4801" width="16.44140625" style="176" customWidth="1"/>
    <col min="4802" max="4802" width="2.88671875" style="176" customWidth="1"/>
    <col min="4803" max="4803" width="19.88671875" style="176" customWidth="1"/>
    <col min="4804" max="4804" width="2.88671875" style="176" customWidth="1"/>
    <col min="4805" max="4805" width="19.44140625" style="176" customWidth="1"/>
    <col min="4806" max="4806" width="2.88671875" style="176" customWidth="1"/>
    <col min="4807" max="4807" width="17.109375" style="176" customWidth="1"/>
    <col min="4808" max="4808" width="2.88671875" style="176" customWidth="1"/>
    <col min="4809" max="4809" width="19.109375" style="176" customWidth="1"/>
    <col min="4810" max="4810" width="2.88671875" style="176" customWidth="1"/>
    <col min="4811" max="4811" width="18.109375" style="176" customWidth="1"/>
    <col min="4812" max="4812" width="2.88671875" style="176" customWidth="1"/>
    <col min="4813" max="4813" width="17.5546875" style="176" customWidth="1"/>
    <col min="4814" max="4814" width="2.88671875" style="176" customWidth="1"/>
    <col min="4815" max="4815" width="20.88671875" style="176" customWidth="1"/>
    <col min="4816" max="4816" width="2.88671875" style="176" customWidth="1"/>
    <col min="4817" max="4817" width="17.88671875" style="176" customWidth="1"/>
    <col min="4818" max="4818" width="2.88671875" style="176" customWidth="1"/>
    <col min="4819" max="4819" width="19.5546875" style="176" customWidth="1"/>
    <col min="4820" max="4820" width="2.88671875" style="176" customWidth="1"/>
    <col min="4821" max="4821" width="16" style="176" customWidth="1"/>
    <col min="4822" max="4822" width="2.88671875" style="176" customWidth="1"/>
    <col min="4823" max="4823" width="18.88671875" style="176" customWidth="1"/>
    <col min="4824" max="4824" width="2.88671875" style="176" customWidth="1"/>
    <col min="4825" max="4825" width="18.109375" style="176" customWidth="1"/>
    <col min="4826" max="4827" width="8.88671875" style="176" customWidth="1"/>
    <col min="4828" max="4828" width="2.88671875" style="176" customWidth="1"/>
    <col min="4829" max="4829" width="18.88671875" style="176" customWidth="1"/>
    <col min="4830" max="4830" width="2.88671875" style="176" customWidth="1"/>
    <col min="4831" max="4831" width="19" style="176" customWidth="1"/>
    <col min="4832" max="4832" width="2.88671875" style="176" customWidth="1"/>
    <col min="4833" max="4833" width="18.109375" style="176" customWidth="1"/>
    <col min="4834" max="4834" width="2.88671875" style="176" customWidth="1"/>
    <col min="4835" max="4835" width="18.5546875" style="176" customWidth="1"/>
    <col min="4836" max="4836" width="2.88671875" style="176" customWidth="1"/>
    <col min="4837" max="4837" width="18.88671875" style="176" customWidth="1"/>
    <col min="4838" max="4838" width="2.88671875" style="176" customWidth="1"/>
    <col min="4839" max="4839" width="22.5546875" style="176" customWidth="1"/>
    <col min="4840" max="4840" width="2.88671875" style="176" customWidth="1"/>
    <col min="4841" max="4841" width="19.109375" style="176" customWidth="1"/>
    <col min="4842" max="4842" width="2.88671875" style="176" customWidth="1"/>
    <col min="4843" max="4843" width="22.88671875" style="176" customWidth="1"/>
    <col min="4844" max="4844" width="2.88671875" style="176" customWidth="1"/>
    <col min="4845" max="4845" width="24.109375" style="176" customWidth="1"/>
    <col min="4846" max="4846" width="2.88671875" style="176" customWidth="1"/>
    <col min="4847" max="4847" width="22.88671875" style="176" customWidth="1"/>
    <col min="4848" max="4848" width="2.88671875" style="176" customWidth="1"/>
    <col min="4849" max="4849" width="19.88671875" style="176" customWidth="1"/>
    <col min="4850" max="4850" width="2.88671875" style="176" customWidth="1"/>
    <col min="4851" max="4851" width="22.44140625" style="176" customWidth="1"/>
    <col min="4852" max="4852" width="2.88671875" style="176" customWidth="1"/>
    <col min="4853" max="4853" width="21.88671875" style="176" customWidth="1"/>
    <col min="4854" max="4854" width="2.88671875" style="176" customWidth="1"/>
    <col min="4855" max="4855" width="25.109375" style="176" customWidth="1"/>
    <col min="4856" max="4856" width="53.109375" style="176" customWidth="1"/>
    <col min="4857" max="4857" width="2.88671875" style="176" customWidth="1"/>
    <col min="4858" max="4858" width="25.109375" style="176" customWidth="1"/>
    <col min="4859" max="4859" width="2.88671875" style="176" customWidth="1"/>
    <col min="4860" max="4860" width="24" style="176" customWidth="1"/>
    <col min="4861" max="4861" width="2.88671875" style="176" customWidth="1"/>
    <col min="4862" max="4862" width="21.88671875" style="176" customWidth="1"/>
    <col min="4863" max="4863" width="2.88671875" style="176" customWidth="1"/>
    <col min="4864" max="4864" width="22.109375" style="176" customWidth="1"/>
    <col min="4865" max="4865" width="53.88671875" style="176" customWidth="1"/>
    <col min="4866" max="4866" width="2.88671875" style="176" customWidth="1"/>
    <col min="4867" max="4867" width="23.88671875" style="176" customWidth="1"/>
    <col min="4868" max="4868" width="2.88671875" style="176" customWidth="1"/>
    <col min="4869" max="4869" width="22.5546875" style="176" customWidth="1"/>
    <col min="4870" max="4870" width="2.88671875" style="176" customWidth="1"/>
    <col min="4871" max="4871" width="18.88671875" style="176" customWidth="1"/>
    <col min="4872" max="4872" width="2.88671875" style="176" customWidth="1"/>
    <col min="4873" max="4873" width="19.109375" style="176" customWidth="1"/>
    <col min="4874" max="4874" width="2.88671875" style="176" customWidth="1"/>
    <col min="4875" max="4875" width="19.88671875" style="176" customWidth="1"/>
    <col min="4876" max="5044" width="8.88671875" style="176"/>
    <col min="5045" max="5045" width="55.109375" style="176" customWidth="1"/>
    <col min="5046" max="5046" width="2.88671875" style="176" customWidth="1"/>
    <col min="5047" max="5047" width="19.44140625" style="176" customWidth="1"/>
    <col min="5048" max="5048" width="2.88671875" style="176" customWidth="1"/>
    <col min="5049" max="5049" width="20.88671875" style="176" customWidth="1"/>
    <col min="5050" max="5050" width="2.88671875" style="176" customWidth="1"/>
    <col min="5051" max="5051" width="21" style="176" customWidth="1"/>
    <col min="5052" max="5052" width="2.88671875" style="176" customWidth="1"/>
    <col min="5053" max="5053" width="18.88671875" style="176" customWidth="1"/>
    <col min="5054" max="5054" width="2.88671875" style="176" customWidth="1"/>
    <col min="5055" max="5055" width="16.88671875" style="176" customWidth="1"/>
    <col min="5056" max="5056" width="2.88671875" style="176" customWidth="1"/>
    <col min="5057" max="5057" width="16.44140625" style="176" customWidth="1"/>
    <col min="5058" max="5058" width="2.88671875" style="176" customWidth="1"/>
    <col min="5059" max="5059" width="19.88671875" style="176" customWidth="1"/>
    <col min="5060" max="5060" width="2.88671875" style="176" customWidth="1"/>
    <col min="5061" max="5061" width="19.44140625" style="176" customWidth="1"/>
    <col min="5062" max="5062" width="2.88671875" style="176" customWidth="1"/>
    <col min="5063" max="5063" width="17.109375" style="176" customWidth="1"/>
    <col min="5064" max="5064" width="2.88671875" style="176" customWidth="1"/>
    <col min="5065" max="5065" width="19.109375" style="176" customWidth="1"/>
    <col min="5066" max="5066" width="2.88671875" style="176" customWidth="1"/>
    <col min="5067" max="5067" width="18.109375" style="176" customWidth="1"/>
    <col min="5068" max="5068" width="2.88671875" style="176" customWidth="1"/>
    <col min="5069" max="5069" width="17.5546875" style="176" customWidth="1"/>
    <col min="5070" max="5070" width="2.88671875" style="176" customWidth="1"/>
    <col min="5071" max="5071" width="20.88671875" style="176" customWidth="1"/>
    <col min="5072" max="5072" width="2.88671875" style="176" customWidth="1"/>
    <col min="5073" max="5073" width="17.88671875" style="176" customWidth="1"/>
    <col min="5074" max="5074" width="2.88671875" style="176" customWidth="1"/>
    <col min="5075" max="5075" width="19.5546875" style="176" customWidth="1"/>
    <col min="5076" max="5076" width="2.88671875" style="176" customWidth="1"/>
    <col min="5077" max="5077" width="16" style="176" customWidth="1"/>
    <col min="5078" max="5078" width="2.88671875" style="176" customWidth="1"/>
    <col min="5079" max="5079" width="18.88671875" style="176" customWidth="1"/>
    <col min="5080" max="5080" width="2.88671875" style="176" customWidth="1"/>
    <col min="5081" max="5081" width="18.109375" style="176" customWidth="1"/>
    <col min="5082" max="5083" width="8.88671875" style="176" customWidth="1"/>
    <col min="5084" max="5084" width="2.88671875" style="176" customWidth="1"/>
    <col min="5085" max="5085" width="18.88671875" style="176" customWidth="1"/>
    <col min="5086" max="5086" width="2.88671875" style="176" customWidth="1"/>
    <col min="5087" max="5087" width="19" style="176" customWidth="1"/>
    <col min="5088" max="5088" width="2.88671875" style="176" customWidth="1"/>
    <col min="5089" max="5089" width="18.109375" style="176" customWidth="1"/>
    <col min="5090" max="5090" width="2.88671875" style="176" customWidth="1"/>
    <col min="5091" max="5091" width="18.5546875" style="176" customWidth="1"/>
    <col min="5092" max="5092" width="2.88671875" style="176" customWidth="1"/>
    <col min="5093" max="5093" width="18.88671875" style="176" customWidth="1"/>
    <col min="5094" max="5094" width="2.88671875" style="176" customWidth="1"/>
    <col min="5095" max="5095" width="22.5546875" style="176" customWidth="1"/>
    <col min="5096" max="5096" width="2.88671875" style="176" customWidth="1"/>
    <col min="5097" max="5097" width="19.109375" style="176" customWidth="1"/>
    <col min="5098" max="5098" width="2.88671875" style="176" customWidth="1"/>
    <col min="5099" max="5099" width="22.88671875" style="176" customWidth="1"/>
    <col min="5100" max="5100" width="2.88671875" style="176" customWidth="1"/>
    <col min="5101" max="5101" width="24.109375" style="176" customWidth="1"/>
    <col min="5102" max="5102" width="2.88671875" style="176" customWidth="1"/>
    <col min="5103" max="5103" width="22.88671875" style="176" customWidth="1"/>
    <col min="5104" max="5104" width="2.88671875" style="176" customWidth="1"/>
    <col min="5105" max="5105" width="19.88671875" style="176" customWidth="1"/>
    <col min="5106" max="5106" width="2.88671875" style="176" customWidth="1"/>
    <col min="5107" max="5107" width="22.44140625" style="176" customWidth="1"/>
    <col min="5108" max="5108" width="2.88671875" style="176" customWidth="1"/>
    <col min="5109" max="5109" width="21.88671875" style="176" customWidth="1"/>
    <col min="5110" max="5110" width="2.88671875" style="176" customWidth="1"/>
    <col min="5111" max="5111" width="25.109375" style="176" customWidth="1"/>
    <col min="5112" max="5112" width="53.109375" style="176" customWidth="1"/>
    <col min="5113" max="5113" width="2.88671875" style="176" customWidth="1"/>
    <col min="5114" max="5114" width="25.109375" style="176" customWidth="1"/>
    <col min="5115" max="5115" width="2.88671875" style="176" customWidth="1"/>
    <col min="5116" max="5116" width="24" style="176" customWidth="1"/>
    <col min="5117" max="5117" width="2.88671875" style="176" customWidth="1"/>
    <col min="5118" max="5118" width="21.88671875" style="176" customWidth="1"/>
    <col min="5119" max="5119" width="2.88671875" style="176" customWidth="1"/>
    <col min="5120" max="5120" width="22.109375" style="176" customWidth="1"/>
    <col min="5121" max="5121" width="53.88671875" style="176" customWidth="1"/>
    <col min="5122" max="5122" width="2.88671875" style="176" customWidth="1"/>
    <col min="5123" max="5123" width="23.88671875" style="176" customWidth="1"/>
    <col min="5124" max="5124" width="2.88671875" style="176" customWidth="1"/>
    <col min="5125" max="5125" width="22.5546875" style="176" customWidth="1"/>
    <col min="5126" max="5126" width="2.88671875" style="176" customWidth="1"/>
    <col min="5127" max="5127" width="18.88671875" style="176" customWidth="1"/>
    <col min="5128" max="5128" width="2.88671875" style="176" customWidth="1"/>
    <col min="5129" max="5129" width="19.109375" style="176" customWidth="1"/>
    <col min="5130" max="5130" width="2.88671875" style="176" customWidth="1"/>
    <col min="5131" max="5131" width="19.88671875" style="176" customWidth="1"/>
    <col min="5132" max="5300" width="8.88671875" style="176"/>
    <col min="5301" max="5301" width="55.109375" style="176" customWidth="1"/>
    <col min="5302" max="5302" width="2.88671875" style="176" customWidth="1"/>
    <col min="5303" max="5303" width="19.44140625" style="176" customWidth="1"/>
    <col min="5304" max="5304" width="2.88671875" style="176" customWidth="1"/>
    <col min="5305" max="5305" width="20.88671875" style="176" customWidth="1"/>
    <col min="5306" max="5306" width="2.88671875" style="176" customWidth="1"/>
    <col min="5307" max="5307" width="21" style="176" customWidth="1"/>
    <col min="5308" max="5308" width="2.88671875" style="176" customWidth="1"/>
    <col min="5309" max="5309" width="18.88671875" style="176" customWidth="1"/>
    <col min="5310" max="5310" width="2.88671875" style="176" customWidth="1"/>
    <col min="5311" max="5311" width="16.88671875" style="176" customWidth="1"/>
    <col min="5312" max="5312" width="2.88671875" style="176" customWidth="1"/>
    <col min="5313" max="5313" width="16.44140625" style="176" customWidth="1"/>
    <col min="5314" max="5314" width="2.88671875" style="176" customWidth="1"/>
    <col min="5315" max="5315" width="19.88671875" style="176" customWidth="1"/>
    <col min="5316" max="5316" width="2.88671875" style="176" customWidth="1"/>
    <col min="5317" max="5317" width="19.44140625" style="176" customWidth="1"/>
    <col min="5318" max="5318" width="2.88671875" style="176" customWidth="1"/>
    <col min="5319" max="5319" width="17.109375" style="176" customWidth="1"/>
    <col min="5320" max="5320" width="2.88671875" style="176" customWidth="1"/>
    <col min="5321" max="5321" width="19.109375" style="176" customWidth="1"/>
    <col min="5322" max="5322" width="2.88671875" style="176" customWidth="1"/>
    <col min="5323" max="5323" width="18.109375" style="176" customWidth="1"/>
    <col min="5324" max="5324" width="2.88671875" style="176" customWidth="1"/>
    <col min="5325" max="5325" width="17.5546875" style="176" customWidth="1"/>
    <col min="5326" max="5326" width="2.88671875" style="176" customWidth="1"/>
    <col min="5327" max="5327" width="20.88671875" style="176" customWidth="1"/>
    <col min="5328" max="5328" width="2.88671875" style="176" customWidth="1"/>
    <col min="5329" max="5329" width="17.88671875" style="176" customWidth="1"/>
    <col min="5330" max="5330" width="2.88671875" style="176" customWidth="1"/>
    <col min="5331" max="5331" width="19.5546875" style="176" customWidth="1"/>
    <col min="5332" max="5332" width="2.88671875" style="176" customWidth="1"/>
    <col min="5333" max="5333" width="16" style="176" customWidth="1"/>
    <col min="5334" max="5334" width="2.88671875" style="176" customWidth="1"/>
    <col min="5335" max="5335" width="18.88671875" style="176" customWidth="1"/>
    <col min="5336" max="5336" width="2.88671875" style="176" customWidth="1"/>
    <col min="5337" max="5337" width="18.109375" style="176" customWidth="1"/>
    <col min="5338" max="5339" width="8.88671875" style="176" customWidth="1"/>
    <col min="5340" max="5340" width="2.88671875" style="176" customWidth="1"/>
    <col min="5341" max="5341" width="18.88671875" style="176" customWidth="1"/>
    <col min="5342" max="5342" width="2.88671875" style="176" customWidth="1"/>
    <col min="5343" max="5343" width="19" style="176" customWidth="1"/>
    <col min="5344" max="5344" width="2.88671875" style="176" customWidth="1"/>
    <col min="5345" max="5345" width="18.109375" style="176" customWidth="1"/>
    <col min="5346" max="5346" width="2.88671875" style="176" customWidth="1"/>
    <col min="5347" max="5347" width="18.5546875" style="176" customWidth="1"/>
    <col min="5348" max="5348" width="2.88671875" style="176" customWidth="1"/>
    <col min="5349" max="5349" width="18.88671875" style="176" customWidth="1"/>
    <col min="5350" max="5350" width="2.88671875" style="176" customWidth="1"/>
    <col min="5351" max="5351" width="22.5546875" style="176" customWidth="1"/>
    <col min="5352" max="5352" width="2.88671875" style="176" customWidth="1"/>
    <col min="5353" max="5353" width="19.109375" style="176" customWidth="1"/>
    <col min="5354" max="5354" width="2.88671875" style="176" customWidth="1"/>
    <col min="5355" max="5355" width="22.88671875" style="176" customWidth="1"/>
    <col min="5356" max="5356" width="2.88671875" style="176" customWidth="1"/>
    <col min="5357" max="5357" width="24.109375" style="176" customWidth="1"/>
    <col min="5358" max="5358" width="2.88671875" style="176" customWidth="1"/>
    <col min="5359" max="5359" width="22.88671875" style="176" customWidth="1"/>
    <col min="5360" max="5360" width="2.88671875" style="176" customWidth="1"/>
    <col min="5361" max="5361" width="19.88671875" style="176" customWidth="1"/>
    <col min="5362" max="5362" width="2.88671875" style="176" customWidth="1"/>
    <col min="5363" max="5363" width="22.44140625" style="176" customWidth="1"/>
    <col min="5364" max="5364" width="2.88671875" style="176" customWidth="1"/>
    <col min="5365" max="5365" width="21.88671875" style="176" customWidth="1"/>
    <col min="5366" max="5366" width="2.88671875" style="176" customWidth="1"/>
    <col min="5367" max="5367" width="25.109375" style="176" customWidth="1"/>
    <col min="5368" max="5368" width="53.109375" style="176" customWidth="1"/>
    <col min="5369" max="5369" width="2.88671875" style="176" customWidth="1"/>
    <col min="5370" max="5370" width="25.109375" style="176" customWidth="1"/>
    <col min="5371" max="5371" width="2.88671875" style="176" customWidth="1"/>
    <col min="5372" max="5372" width="24" style="176" customWidth="1"/>
    <col min="5373" max="5373" width="2.88671875" style="176" customWidth="1"/>
    <col min="5374" max="5374" width="21.88671875" style="176" customWidth="1"/>
    <col min="5375" max="5375" width="2.88671875" style="176" customWidth="1"/>
    <col min="5376" max="5376" width="22.109375" style="176" customWidth="1"/>
    <col min="5377" max="5377" width="53.88671875" style="176" customWidth="1"/>
    <col min="5378" max="5378" width="2.88671875" style="176" customWidth="1"/>
    <col min="5379" max="5379" width="23.88671875" style="176" customWidth="1"/>
    <col min="5380" max="5380" width="2.88671875" style="176" customWidth="1"/>
    <col min="5381" max="5381" width="22.5546875" style="176" customWidth="1"/>
    <col min="5382" max="5382" width="2.88671875" style="176" customWidth="1"/>
    <col min="5383" max="5383" width="18.88671875" style="176" customWidth="1"/>
    <col min="5384" max="5384" width="2.88671875" style="176" customWidth="1"/>
    <col min="5385" max="5385" width="19.109375" style="176" customWidth="1"/>
    <col min="5386" max="5386" width="2.88671875" style="176" customWidth="1"/>
    <col min="5387" max="5387" width="19.88671875" style="176" customWidth="1"/>
    <col min="5388" max="5556" width="8.88671875" style="176"/>
    <col min="5557" max="5557" width="55.109375" style="176" customWidth="1"/>
    <col min="5558" max="5558" width="2.88671875" style="176" customWidth="1"/>
    <col min="5559" max="5559" width="19.44140625" style="176" customWidth="1"/>
    <col min="5560" max="5560" width="2.88671875" style="176" customWidth="1"/>
    <col min="5561" max="5561" width="20.88671875" style="176" customWidth="1"/>
    <col min="5562" max="5562" width="2.88671875" style="176" customWidth="1"/>
    <col min="5563" max="5563" width="21" style="176" customWidth="1"/>
    <col min="5564" max="5564" width="2.88671875" style="176" customWidth="1"/>
    <col min="5565" max="5565" width="18.88671875" style="176" customWidth="1"/>
    <col min="5566" max="5566" width="2.88671875" style="176" customWidth="1"/>
    <col min="5567" max="5567" width="16.88671875" style="176" customWidth="1"/>
    <col min="5568" max="5568" width="2.88671875" style="176" customWidth="1"/>
    <col min="5569" max="5569" width="16.44140625" style="176" customWidth="1"/>
    <col min="5570" max="5570" width="2.88671875" style="176" customWidth="1"/>
    <col min="5571" max="5571" width="19.88671875" style="176" customWidth="1"/>
    <col min="5572" max="5572" width="2.88671875" style="176" customWidth="1"/>
    <col min="5573" max="5573" width="19.44140625" style="176" customWidth="1"/>
    <col min="5574" max="5574" width="2.88671875" style="176" customWidth="1"/>
    <col min="5575" max="5575" width="17.109375" style="176" customWidth="1"/>
    <col min="5576" max="5576" width="2.88671875" style="176" customWidth="1"/>
    <col min="5577" max="5577" width="19.109375" style="176" customWidth="1"/>
    <col min="5578" max="5578" width="2.88671875" style="176" customWidth="1"/>
    <col min="5579" max="5579" width="18.109375" style="176" customWidth="1"/>
    <col min="5580" max="5580" width="2.88671875" style="176" customWidth="1"/>
    <col min="5581" max="5581" width="17.5546875" style="176" customWidth="1"/>
    <col min="5582" max="5582" width="2.88671875" style="176" customWidth="1"/>
    <col min="5583" max="5583" width="20.88671875" style="176" customWidth="1"/>
    <col min="5584" max="5584" width="2.88671875" style="176" customWidth="1"/>
    <col min="5585" max="5585" width="17.88671875" style="176" customWidth="1"/>
    <col min="5586" max="5586" width="2.88671875" style="176" customWidth="1"/>
    <col min="5587" max="5587" width="19.5546875" style="176" customWidth="1"/>
    <col min="5588" max="5588" width="2.88671875" style="176" customWidth="1"/>
    <col min="5589" max="5589" width="16" style="176" customWidth="1"/>
    <col min="5590" max="5590" width="2.88671875" style="176" customWidth="1"/>
    <col min="5591" max="5591" width="18.88671875" style="176" customWidth="1"/>
    <col min="5592" max="5592" width="2.88671875" style="176" customWidth="1"/>
    <col min="5593" max="5593" width="18.109375" style="176" customWidth="1"/>
    <col min="5594" max="5595" width="8.88671875" style="176" customWidth="1"/>
    <col min="5596" max="5596" width="2.88671875" style="176" customWidth="1"/>
    <col min="5597" max="5597" width="18.88671875" style="176" customWidth="1"/>
    <col min="5598" max="5598" width="2.88671875" style="176" customWidth="1"/>
    <col min="5599" max="5599" width="19" style="176" customWidth="1"/>
    <col min="5600" max="5600" width="2.88671875" style="176" customWidth="1"/>
    <col min="5601" max="5601" width="18.109375" style="176" customWidth="1"/>
    <col min="5602" max="5602" width="2.88671875" style="176" customWidth="1"/>
    <col min="5603" max="5603" width="18.5546875" style="176" customWidth="1"/>
    <col min="5604" max="5604" width="2.88671875" style="176" customWidth="1"/>
    <col min="5605" max="5605" width="18.88671875" style="176" customWidth="1"/>
    <col min="5606" max="5606" width="2.88671875" style="176" customWidth="1"/>
    <col min="5607" max="5607" width="22.5546875" style="176" customWidth="1"/>
    <col min="5608" max="5608" width="2.88671875" style="176" customWidth="1"/>
    <col min="5609" max="5609" width="19.109375" style="176" customWidth="1"/>
    <col min="5610" max="5610" width="2.88671875" style="176" customWidth="1"/>
    <col min="5611" max="5611" width="22.88671875" style="176" customWidth="1"/>
    <col min="5612" max="5612" width="2.88671875" style="176" customWidth="1"/>
    <col min="5613" max="5613" width="24.109375" style="176" customWidth="1"/>
    <col min="5614" max="5614" width="2.88671875" style="176" customWidth="1"/>
    <col min="5615" max="5615" width="22.88671875" style="176" customWidth="1"/>
    <col min="5616" max="5616" width="2.88671875" style="176" customWidth="1"/>
    <col min="5617" max="5617" width="19.88671875" style="176" customWidth="1"/>
    <col min="5618" max="5618" width="2.88671875" style="176" customWidth="1"/>
    <col min="5619" max="5619" width="22.44140625" style="176" customWidth="1"/>
    <col min="5620" max="5620" width="2.88671875" style="176" customWidth="1"/>
    <col min="5621" max="5621" width="21.88671875" style="176" customWidth="1"/>
    <col min="5622" max="5622" width="2.88671875" style="176" customWidth="1"/>
    <col min="5623" max="5623" width="25.109375" style="176" customWidth="1"/>
    <col min="5624" max="5624" width="53.109375" style="176" customWidth="1"/>
    <col min="5625" max="5625" width="2.88671875" style="176" customWidth="1"/>
    <col min="5626" max="5626" width="25.109375" style="176" customWidth="1"/>
    <col min="5627" max="5627" width="2.88671875" style="176" customWidth="1"/>
    <col min="5628" max="5628" width="24" style="176" customWidth="1"/>
    <col min="5629" max="5629" width="2.88671875" style="176" customWidth="1"/>
    <col min="5630" max="5630" width="21.88671875" style="176" customWidth="1"/>
    <col min="5631" max="5631" width="2.88671875" style="176" customWidth="1"/>
    <col min="5632" max="5632" width="22.109375" style="176" customWidth="1"/>
    <col min="5633" max="5633" width="53.88671875" style="176" customWidth="1"/>
    <col min="5634" max="5634" width="2.88671875" style="176" customWidth="1"/>
    <col min="5635" max="5635" width="23.88671875" style="176" customWidth="1"/>
    <col min="5636" max="5636" width="2.88671875" style="176" customWidth="1"/>
    <col min="5637" max="5637" width="22.5546875" style="176" customWidth="1"/>
    <col min="5638" max="5638" width="2.88671875" style="176" customWidth="1"/>
    <col min="5639" max="5639" width="18.88671875" style="176" customWidth="1"/>
    <col min="5640" max="5640" width="2.88671875" style="176" customWidth="1"/>
    <col min="5641" max="5641" width="19.109375" style="176" customWidth="1"/>
    <col min="5642" max="5642" width="2.88671875" style="176" customWidth="1"/>
    <col min="5643" max="5643" width="19.88671875" style="176" customWidth="1"/>
    <col min="5644" max="5812" width="8.88671875" style="176"/>
    <col min="5813" max="5813" width="55.109375" style="176" customWidth="1"/>
    <col min="5814" max="5814" width="2.88671875" style="176" customWidth="1"/>
    <col min="5815" max="5815" width="19.44140625" style="176" customWidth="1"/>
    <col min="5816" max="5816" width="2.88671875" style="176" customWidth="1"/>
    <col min="5817" max="5817" width="20.88671875" style="176" customWidth="1"/>
    <col min="5818" max="5818" width="2.88671875" style="176" customWidth="1"/>
    <col min="5819" max="5819" width="21" style="176" customWidth="1"/>
    <col min="5820" max="5820" width="2.88671875" style="176" customWidth="1"/>
    <col min="5821" max="5821" width="18.88671875" style="176" customWidth="1"/>
    <col min="5822" max="5822" width="2.88671875" style="176" customWidth="1"/>
    <col min="5823" max="5823" width="16.88671875" style="176" customWidth="1"/>
    <col min="5824" max="5824" width="2.88671875" style="176" customWidth="1"/>
    <col min="5825" max="5825" width="16.44140625" style="176" customWidth="1"/>
    <col min="5826" max="5826" width="2.88671875" style="176" customWidth="1"/>
    <col min="5827" max="5827" width="19.88671875" style="176" customWidth="1"/>
    <col min="5828" max="5828" width="2.88671875" style="176" customWidth="1"/>
    <col min="5829" max="5829" width="19.44140625" style="176" customWidth="1"/>
    <col min="5830" max="5830" width="2.88671875" style="176" customWidth="1"/>
    <col min="5831" max="5831" width="17.109375" style="176" customWidth="1"/>
    <col min="5832" max="5832" width="2.88671875" style="176" customWidth="1"/>
    <col min="5833" max="5833" width="19.109375" style="176" customWidth="1"/>
    <col min="5834" max="5834" width="2.88671875" style="176" customWidth="1"/>
    <col min="5835" max="5835" width="18.109375" style="176" customWidth="1"/>
    <col min="5836" max="5836" width="2.88671875" style="176" customWidth="1"/>
    <col min="5837" max="5837" width="17.5546875" style="176" customWidth="1"/>
    <col min="5838" max="5838" width="2.88671875" style="176" customWidth="1"/>
    <col min="5839" max="5839" width="20.88671875" style="176" customWidth="1"/>
    <col min="5840" max="5840" width="2.88671875" style="176" customWidth="1"/>
    <col min="5841" max="5841" width="17.88671875" style="176" customWidth="1"/>
    <col min="5842" max="5842" width="2.88671875" style="176" customWidth="1"/>
    <col min="5843" max="5843" width="19.5546875" style="176" customWidth="1"/>
    <col min="5844" max="5844" width="2.88671875" style="176" customWidth="1"/>
    <col min="5845" max="5845" width="16" style="176" customWidth="1"/>
    <col min="5846" max="5846" width="2.88671875" style="176" customWidth="1"/>
    <col min="5847" max="5847" width="18.88671875" style="176" customWidth="1"/>
    <col min="5848" max="5848" width="2.88671875" style="176" customWidth="1"/>
    <col min="5849" max="5849" width="18.109375" style="176" customWidth="1"/>
    <col min="5850" max="5851" width="8.88671875" style="176" customWidth="1"/>
    <col min="5852" max="5852" width="2.88671875" style="176" customWidth="1"/>
    <col min="5853" max="5853" width="18.88671875" style="176" customWidth="1"/>
    <col min="5854" max="5854" width="2.88671875" style="176" customWidth="1"/>
    <col min="5855" max="5855" width="19" style="176" customWidth="1"/>
    <col min="5856" max="5856" width="2.88671875" style="176" customWidth="1"/>
    <col min="5857" max="5857" width="18.109375" style="176" customWidth="1"/>
    <col min="5858" max="5858" width="2.88671875" style="176" customWidth="1"/>
    <col min="5859" max="5859" width="18.5546875" style="176" customWidth="1"/>
    <col min="5860" max="5860" width="2.88671875" style="176" customWidth="1"/>
    <col min="5861" max="5861" width="18.88671875" style="176" customWidth="1"/>
    <col min="5862" max="5862" width="2.88671875" style="176" customWidth="1"/>
    <col min="5863" max="5863" width="22.5546875" style="176" customWidth="1"/>
    <col min="5864" max="5864" width="2.88671875" style="176" customWidth="1"/>
    <col min="5865" max="5865" width="19.109375" style="176" customWidth="1"/>
    <col min="5866" max="5866" width="2.88671875" style="176" customWidth="1"/>
    <col min="5867" max="5867" width="22.88671875" style="176" customWidth="1"/>
    <col min="5868" max="5868" width="2.88671875" style="176" customWidth="1"/>
    <col min="5869" max="5869" width="24.109375" style="176" customWidth="1"/>
    <col min="5870" max="5870" width="2.88671875" style="176" customWidth="1"/>
    <col min="5871" max="5871" width="22.88671875" style="176" customWidth="1"/>
    <col min="5872" max="5872" width="2.88671875" style="176" customWidth="1"/>
    <col min="5873" max="5873" width="19.88671875" style="176" customWidth="1"/>
    <col min="5874" max="5874" width="2.88671875" style="176" customWidth="1"/>
    <col min="5875" max="5875" width="22.44140625" style="176" customWidth="1"/>
    <col min="5876" max="5876" width="2.88671875" style="176" customWidth="1"/>
    <col min="5877" max="5877" width="21.88671875" style="176" customWidth="1"/>
    <col min="5878" max="5878" width="2.88671875" style="176" customWidth="1"/>
    <col min="5879" max="5879" width="25.109375" style="176" customWidth="1"/>
    <col min="5880" max="5880" width="53.109375" style="176" customWidth="1"/>
    <col min="5881" max="5881" width="2.88671875" style="176" customWidth="1"/>
    <col min="5882" max="5882" width="25.109375" style="176" customWidth="1"/>
    <col min="5883" max="5883" width="2.88671875" style="176" customWidth="1"/>
    <col min="5884" max="5884" width="24" style="176" customWidth="1"/>
    <col min="5885" max="5885" width="2.88671875" style="176" customWidth="1"/>
    <col min="5886" max="5886" width="21.88671875" style="176" customWidth="1"/>
    <col min="5887" max="5887" width="2.88671875" style="176" customWidth="1"/>
    <col min="5888" max="5888" width="22.109375" style="176" customWidth="1"/>
    <col min="5889" max="5889" width="53.88671875" style="176" customWidth="1"/>
    <col min="5890" max="5890" width="2.88671875" style="176" customWidth="1"/>
    <col min="5891" max="5891" width="23.88671875" style="176" customWidth="1"/>
    <col min="5892" max="5892" width="2.88671875" style="176" customWidth="1"/>
    <col min="5893" max="5893" width="22.5546875" style="176" customWidth="1"/>
    <col min="5894" max="5894" width="2.88671875" style="176" customWidth="1"/>
    <col min="5895" max="5895" width="18.88671875" style="176" customWidth="1"/>
    <col min="5896" max="5896" width="2.88671875" style="176" customWidth="1"/>
    <col min="5897" max="5897" width="19.109375" style="176" customWidth="1"/>
    <col min="5898" max="5898" width="2.88671875" style="176" customWidth="1"/>
    <col min="5899" max="5899" width="19.88671875" style="176" customWidth="1"/>
    <col min="5900" max="6068" width="8.88671875" style="176"/>
    <col min="6069" max="6069" width="55.109375" style="176" customWidth="1"/>
    <col min="6070" max="6070" width="2.88671875" style="176" customWidth="1"/>
    <col min="6071" max="6071" width="19.44140625" style="176" customWidth="1"/>
    <col min="6072" max="6072" width="2.88671875" style="176" customWidth="1"/>
    <col min="6073" max="6073" width="20.88671875" style="176" customWidth="1"/>
    <col min="6074" max="6074" width="2.88671875" style="176" customWidth="1"/>
    <col min="6075" max="6075" width="21" style="176" customWidth="1"/>
    <col min="6076" max="6076" width="2.88671875" style="176" customWidth="1"/>
    <col min="6077" max="6077" width="18.88671875" style="176" customWidth="1"/>
    <col min="6078" max="6078" width="2.88671875" style="176" customWidth="1"/>
    <col min="6079" max="6079" width="16.88671875" style="176" customWidth="1"/>
    <col min="6080" max="6080" width="2.88671875" style="176" customWidth="1"/>
    <col min="6081" max="6081" width="16.44140625" style="176" customWidth="1"/>
    <col min="6082" max="6082" width="2.88671875" style="176" customWidth="1"/>
    <col min="6083" max="6083" width="19.88671875" style="176" customWidth="1"/>
    <col min="6084" max="6084" width="2.88671875" style="176" customWidth="1"/>
    <col min="6085" max="6085" width="19.44140625" style="176" customWidth="1"/>
    <col min="6086" max="6086" width="2.88671875" style="176" customWidth="1"/>
    <col min="6087" max="6087" width="17.109375" style="176" customWidth="1"/>
    <col min="6088" max="6088" width="2.88671875" style="176" customWidth="1"/>
    <col min="6089" max="6089" width="19.109375" style="176" customWidth="1"/>
    <col min="6090" max="6090" width="2.88671875" style="176" customWidth="1"/>
    <col min="6091" max="6091" width="18.109375" style="176" customWidth="1"/>
    <col min="6092" max="6092" width="2.88671875" style="176" customWidth="1"/>
    <col min="6093" max="6093" width="17.5546875" style="176" customWidth="1"/>
    <col min="6094" max="6094" width="2.88671875" style="176" customWidth="1"/>
    <col min="6095" max="6095" width="20.88671875" style="176" customWidth="1"/>
    <col min="6096" max="6096" width="2.88671875" style="176" customWidth="1"/>
    <col min="6097" max="6097" width="17.88671875" style="176" customWidth="1"/>
    <col min="6098" max="6098" width="2.88671875" style="176" customWidth="1"/>
    <col min="6099" max="6099" width="19.5546875" style="176" customWidth="1"/>
    <col min="6100" max="6100" width="2.88671875" style="176" customWidth="1"/>
    <col min="6101" max="6101" width="16" style="176" customWidth="1"/>
    <col min="6102" max="6102" width="2.88671875" style="176" customWidth="1"/>
    <col min="6103" max="6103" width="18.88671875" style="176" customWidth="1"/>
    <col min="6104" max="6104" width="2.88671875" style="176" customWidth="1"/>
    <col min="6105" max="6105" width="18.109375" style="176" customWidth="1"/>
    <col min="6106" max="6107" width="8.88671875" style="176" customWidth="1"/>
    <col min="6108" max="6108" width="2.88671875" style="176" customWidth="1"/>
    <col min="6109" max="6109" width="18.88671875" style="176" customWidth="1"/>
    <col min="6110" max="6110" width="2.88671875" style="176" customWidth="1"/>
    <col min="6111" max="6111" width="19" style="176" customWidth="1"/>
    <col min="6112" max="6112" width="2.88671875" style="176" customWidth="1"/>
    <col min="6113" max="6113" width="18.109375" style="176" customWidth="1"/>
    <col min="6114" max="6114" width="2.88671875" style="176" customWidth="1"/>
    <col min="6115" max="6115" width="18.5546875" style="176" customWidth="1"/>
    <col min="6116" max="6116" width="2.88671875" style="176" customWidth="1"/>
    <col min="6117" max="6117" width="18.88671875" style="176" customWidth="1"/>
    <col min="6118" max="6118" width="2.88671875" style="176" customWidth="1"/>
    <col min="6119" max="6119" width="22.5546875" style="176" customWidth="1"/>
    <col min="6120" max="6120" width="2.88671875" style="176" customWidth="1"/>
    <col min="6121" max="6121" width="19.109375" style="176" customWidth="1"/>
    <col min="6122" max="6122" width="2.88671875" style="176" customWidth="1"/>
    <col min="6123" max="6123" width="22.88671875" style="176" customWidth="1"/>
    <col min="6124" max="6124" width="2.88671875" style="176" customWidth="1"/>
    <col min="6125" max="6125" width="24.109375" style="176" customWidth="1"/>
    <col min="6126" max="6126" width="2.88671875" style="176" customWidth="1"/>
    <col min="6127" max="6127" width="22.88671875" style="176" customWidth="1"/>
    <col min="6128" max="6128" width="2.88671875" style="176" customWidth="1"/>
    <col min="6129" max="6129" width="19.88671875" style="176" customWidth="1"/>
    <col min="6130" max="6130" width="2.88671875" style="176" customWidth="1"/>
    <col min="6131" max="6131" width="22.44140625" style="176" customWidth="1"/>
    <col min="6132" max="6132" width="2.88671875" style="176" customWidth="1"/>
    <col min="6133" max="6133" width="21.88671875" style="176" customWidth="1"/>
    <col min="6134" max="6134" width="2.88671875" style="176" customWidth="1"/>
    <col min="6135" max="6135" width="25.109375" style="176" customWidth="1"/>
    <col min="6136" max="6136" width="53.109375" style="176" customWidth="1"/>
    <col min="6137" max="6137" width="2.88671875" style="176" customWidth="1"/>
    <col min="6138" max="6138" width="25.109375" style="176" customWidth="1"/>
    <col min="6139" max="6139" width="2.88671875" style="176" customWidth="1"/>
    <col min="6140" max="6140" width="24" style="176" customWidth="1"/>
    <col min="6141" max="6141" width="2.88671875" style="176" customWidth="1"/>
    <col min="6142" max="6142" width="21.88671875" style="176" customWidth="1"/>
    <col min="6143" max="6143" width="2.88671875" style="176" customWidth="1"/>
    <col min="6144" max="6144" width="22.109375" style="176" customWidth="1"/>
    <col min="6145" max="6145" width="53.88671875" style="176" customWidth="1"/>
    <col min="6146" max="6146" width="2.88671875" style="176" customWidth="1"/>
    <col min="6147" max="6147" width="23.88671875" style="176" customWidth="1"/>
    <col min="6148" max="6148" width="2.88671875" style="176" customWidth="1"/>
    <col min="6149" max="6149" width="22.5546875" style="176" customWidth="1"/>
    <col min="6150" max="6150" width="2.88671875" style="176" customWidth="1"/>
    <col min="6151" max="6151" width="18.88671875" style="176" customWidth="1"/>
    <col min="6152" max="6152" width="2.88671875" style="176" customWidth="1"/>
    <col min="6153" max="6153" width="19.109375" style="176" customWidth="1"/>
    <col min="6154" max="6154" width="2.88671875" style="176" customWidth="1"/>
    <col min="6155" max="6155" width="19.88671875" style="176" customWidth="1"/>
    <col min="6156" max="6324" width="8.88671875" style="176"/>
    <col min="6325" max="6325" width="55.109375" style="176" customWidth="1"/>
    <col min="6326" max="6326" width="2.88671875" style="176" customWidth="1"/>
    <col min="6327" max="6327" width="19.44140625" style="176" customWidth="1"/>
    <col min="6328" max="6328" width="2.88671875" style="176" customWidth="1"/>
    <col min="6329" max="6329" width="20.88671875" style="176" customWidth="1"/>
    <col min="6330" max="6330" width="2.88671875" style="176" customWidth="1"/>
    <col min="6331" max="6331" width="21" style="176" customWidth="1"/>
    <col min="6332" max="6332" width="2.88671875" style="176" customWidth="1"/>
    <col min="6333" max="6333" width="18.88671875" style="176" customWidth="1"/>
    <col min="6334" max="6334" width="2.88671875" style="176" customWidth="1"/>
    <col min="6335" max="6335" width="16.88671875" style="176" customWidth="1"/>
    <col min="6336" max="6336" width="2.88671875" style="176" customWidth="1"/>
    <col min="6337" max="6337" width="16.44140625" style="176" customWidth="1"/>
    <col min="6338" max="6338" width="2.88671875" style="176" customWidth="1"/>
    <col min="6339" max="6339" width="19.88671875" style="176" customWidth="1"/>
    <col min="6340" max="6340" width="2.88671875" style="176" customWidth="1"/>
    <col min="6341" max="6341" width="19.44140625" style="176" customWidth="1"/>
    <col min="6342" max="6342" width="2.88671875" style="176" customWidth="1"/>
    <col min="6343" max="6343" width="17.109375" style="176" customWidth="1"/>
    <col min="6344" max="6344" width="2.88671875" style="176" customWidth="1"/>
    <col min="6345" max="6345" width="19.109375" style="176" customWidth="1"/>
    <col min="6346" max="6346" width="2.88671875" style="176" customWidth="1"/>
    <col min="6347" max="6347" width="18.109375" style="176" customWidth="1"/>
    <col min="6348" max="6348" width="2.88671875" style="176" customWidth="1"/>
    <col min="6349" max="6349" width="17.5546875" style="176" customWidth="1"/>
    <col min="6350" max="6350" width="2.88671875" style="176" customWidth="1"/>
    <col min="6351" max="6351" width="20.88671875" style="176" customWidth="1"/>
    <col min="6352" max="6352" width="2.88671875" style="176" customWidth="1"/>
    <col min="6353" max="6353" width="17.88671875" style="176" customWidth="1"/>
    <col min="6354" max="6354" width="2.88671875" style="176" customWidth="1"/>
    <col min="6355" max="6355" width="19.5546875" style="176" customWidth="1"/>
    <col min="6356" max="6356" width="2.88671875" style="176" customWidth="1"/>
    <col min="6357" max="6357" width="16" style="176" customWidth="1"/>
    <col min="6358" max="6358" width="2.88671875" style="176" customWidth="1"/>
    <col min="6359" max="6359" width="18.88671875" style="176" customWidth="1"/>
    <col min="6360" max="6360" width="2.88671875" style="176" customWidth="1"/>
    <col min="6361" max="6361" width="18.109375" style="176" customWidth="1"/>
    <col min="6362" max="6363" width="8.88671875" style="176" customWidth="1"/>
    <col min="6364" max="6364" width="2.88671875" style="176" customWidth="1"/>
    <col min="6365" max="6365" width="18.88671875" style="176" customWidth="1"/>
    <col min="6366" max="6366" width="2.88671875" style="176" customWidth="1"/>
    <col min="6367" max="6367" width="19" style="176" customWidth="1"/>
    <col min="6368" max="6368" width="2.88671875" style="176" customWidth="1"/>
    <col min="6369" max="6369" width="18.109375" style="176" customWidth="1"/>
    <col min="6370" max="6370" width="2.88671875" style="176" customWidth="1"/>
    <col min="6371" max="6371" width="18.5546875" style="176" customWidth="1"/>
    <col min="6372" max="6372" width="2.88671875" style="176" customWidth="1"/>
    <col min="6373" max="6373" width="18.88671875" style="176" customWidth="1"/>
    <col min="6374" max="6374" width="2.88671875" style="176" customWidth="1"/>
    <col min="6375" max="6375" width="22.5546875" style="176" customWidth="1"/>
    <col min="6376" max="6376" width="2.88671875" style="176" customWidth="1"/>
    <col min="6377" max="6377" width="19.109375" style="176" customWidth="1"/>
    <col min="6378" max="6378" width="2.88671875" style="176" customWidth="1"/>
    <col min="6379" max="6379" width="22.88671875" style="176" customWidth="1"/>
    <col min="6380" max="6380" width="2.88671875" style="176" customWidth="1"/>
    <col min="6381" max="6381" width="24.109375" style="176" customWidth="1"/>
    <col min="6382" max="6382" width="2.88671875" style="176" customWidth="1"/>
    <col min="6383" max="6383" width="22.88671875" style="176" customWidth="1"/>
    <col min="6384" max="6384" width="2.88671875" style="176" customWidth="1"/>
    <col min="6385" max="6385" width="19.88671875" style="176" customWidth="1"/>
    <col min="6386" max="6386" width="2.88671875" style="176" customWidth="1"/>
    <col min="6387" max="6387" width="22.44140625" style="176" customWidth="1"/>
    <col min="6388" max="6388" width="2.88671875" style="176" customWidth="1"/>
    <col min="6389" max="6389" width="21.88671875" style="176" customWidth="1"/>
    <col min="6390" max="6390" width="2.88671875" style="176" customWidth="1"/>
    <col min="6391" max="6391" width="25.109375" style="176" customWidth="1"/>
    <col min="6392" max="6392" width="53.109375" style="176" customWidth="1"/>
    <col min="6393" max="6393" width="2.88671875" style="176" customWidth="1"/>
    <col min="6394" max="6394" width="25.109375" style="176" customWidth="1"/>
    <col min="6395" max="6395" width="2.88671875" style="176" customWidth="1"/>
    <col min="6396" max="6396" width="24" style="176" customWidth="1"/>
    <col min="6397" max="6397" width="2.88671875" style="176" customWidth="1"/>
    <col min="6398" max="6398" width="21.88671875" style="176" customWidth="1"/>
    <col min="6399" max="6399" width="2.88671875" style="176" customWidth="1"/>
    <col min="6400" max="6400" width="22.109375" style="176" customWidth="1"/>
    <col min="6401" max="6401" width="53.88671875" style="176" customWidth="1"/>
    <col min="6402" max="6402" width="2.88671875" style="176" customWidth="1"/>
    <col min="6403" max="6403" width="23.88671875" style="176" customWidth="1"/>
    <col min="6404" max="6404" width="2.88671875" style="176" customWidth="1"/>
    <col min="6405" max="6405" width="22.5546875" style="176" customWidth="1"/>
    <col min="6406" max="6406" width="2.88671875" style="176" customWidth="1"/>
    <col min="6407" max="6407" width="18.88671875" style="176" customWidth="1"/>
    <col min="6408" max="6408" width="2.88671875" style="176" customWidth="1"/>
    <col min="6409" max="6409" width="19.109375" style="176" customWidth="1"/>
    <col min="6410" max="6410" width="2.88671875" style="176" customWidth="1"/>
    <col min="6411" max="6411" width="19.88671875" style="176" customWidth="1"/>
    <col min="6412" max="6580" width="8.88671875" style="176"/>
    <col min="6581" max="6581" width="55.109375" style="176" customWidth="1"/>
    <col min="6582" max="6582" width="2.88671875" style="176" customWidth="1"/>
    <col min="6583" max="6583" width="19.44140625" style="176" customWidth="1"/>
    <col min="6584" max="6584" width="2.88671875" style="176" customWidth="1"/>
    <col min="6585" max="6585" width="20.88671875" style="176" customWidth="1"/>
    <col min="6586" max="6586" width="2.88671875" style="176" customWidth="1"/>
    <col min="6587" max="6587" width="21" style="176" customWidth="1"/>
    <col min="6588" max="6588" width="2.88671875" style="176" customWidth="1"/>
    <col min="6589" max="6589" width="18.88671875" style="176" customWidth="1"/>
    <col min="6590" max="6590" width="2.88671875" style="176" customWidth="1"/>
    <col min="6591" max="6591" width="16.88671875" style="176" customWidth="1"/>
    <col min="6592" max="6592" width="2.88671875" style="176" customWidth="1"/>
    <col min="6593" max="6593" width="16.44140625" style="176" customWidth="1"/>
    <col min="6594" max="6594" width="2.88671875" style="176" customWidth="1"/>
    <col min="6595" max="6595" width="19.88671875" style="176" customWidth="1"/>
    <col min="6596" max="6596" width="2.88671875" style="176" customWidth="1"/>
    <col min="6597" max="6597" width="19.44140625" style="176" customWidth="1"/>
    <col min="6598" max="6598" width="2.88671875" style="176" customWidth="1"/>
    <col min="6599" max="6599" width="17.109375" style="176" customWidth="1"/>
    <col min="6600" max="6600" width="2.88671875" style="176" customWidth="1"/>
    <col min="6601" max="6601" width="19.109375" style="176" customWidth="1"/>
    <col min="6602" max="6602" width="2.88671875" style="176" customWidth="1"/>
    <col min="6603" max="6603" width="18.109375" style="176" customWidth="1"/>
    <col min="6604" max="6604" width="2.88671875" style="176" customWidth="1"/>
    <col min="6605" max="6605" width="17.5546875" style="176" customWidth="1"/>
    <col min="6606" max="6606" width="2.88671875" style="176" customWidth="1"/>
    <col min="6607" max="6607" width="20.88671875" style="176" customWidth="1"/>
    <col min="6608" max="6608" width="2.88671875" style="176" customWidth="1"/>
    <col min="6609" max="6609" width="17.88671875" style="176" customWidth="1"/>
    <col min="6610" max="6610" width="2.88671875" style="176" customWidth="1"/>
    <col min="6611" max="6611" width="19.5546875" style="176" customWidth="1"/>
    <col min="6612" max="6612" width="2.88671875" style="176" customWidth="1"/>
    <col min="6613" max="6613" width="16" style="176" customWidth="1"/>
    <col min="6614" max="6614" width="2.88671875" style="176" customWidth="1"/>
    <col min="6615" max="6615" width="18.88671875" style="176" customWidth="1"/>
    <col min="6616" max="6616" width="2.88671875" style="176" customWidth="1"/>
    <col min="6617" max="6617" width="18.109375" style="176" customWidth="1"/>
    <col min="6618" max="6619" width="8.88671875" style="176" customWidth="1"/>
    <col min="6620" max="6620" width="2.88671875" style="176" customWidth="1"/>
    <col min="6621" max="6621" width="18.88671875" style="176" customWidth="1"/>
    <col min="6622" max="6622" width="2.88671875" style="176" customWidth="1"/>
    <col min="6623" max="6623" width="19" style="176" customWidth="1"/>
    <col min="6624" max="6624" width="2.88671875" style="176" customWidth="1"/>
    <col min="6625" max="6625" width="18.109375" style="176" customWidth="1"/>
    <col min="6626" max="6626" width="2.88671875" style="176" customWidth="1"/>
    <col min="6627" max="6627" width="18.5546875" style="176" customWidth="1"/>
    <col min="6628" max="6628" width="2.88671875" style="176" customWidth="1"/>
    <col min="6629" max="6629" width="18.88671875" style="176" customWidth="1"/>
    <col min="6630" max="6630" width="2.88671875" style="176" customWidth="1"/>
    <col min="6631" max="6631" width="22.5546875" style="176" customWidth="1"/>
    <col min="6632" max="6632" width="2.88671875" style="176" customWidth="1"/>
    <col min="6633" max="6633" width="19.109375" style="176" customWidth="1"/>
    <col min="6634" max="6634" width="2.88671875" style="176" customWidth="1"/>
    <col min="6635" max="6635" width="22.88671875" style="176" customWidth="1"/>
    <col min="6636" max="6636" width="2.88671875" style="176" customWidth="1"/>
    <col min="6637" max="6637" width="24.109375" style="176" customWidth="1"/>
    <col min="6638" max="6638" width="2.88671875" style="176" customWidth="1"/>
    <col min="6639" max="6639" width="22.88671875" style="176" customWidth="1"/>
    <col min="6640" max="6640" width="2.88671875" style="176" customWidth="1"/>
    <col min="6641" max="6641" width="19.88671875" style="176" customWidth="1"/>
    <col min="6642" max="6642" width="2.88671875" style="176" customWidth="1"/>
    <col min="6643" max="6643" width="22.44140625" style="176" customWidth="1"/>
    <col min="6644" max="6644" width="2.88671875" style="176" customWidth="1"/>
    <col min="6645" max="6645" width="21.88671875" style="176" customWidth="1"/>
    <col min="6646" max="6646" width="2.88671875" style="176" customWidth="1"/>
    <col min="6647" max="6647" width="25.109375" style="176" customWidth="1"/>
    <col min="6648" max="6648" width="53.109375" style="176" customWidth="1"/>
    <col min="6649" max="6649" width="2.88671875" style="176" customWidth="1"/>
    <col min="6650" max="6650" width="25.109375" style="176" customWidth="1"/>
    <col min="6651" max="6651" width="2.88671875" style="176" customWidth="1"/>
    <col min="6652" max="6652" width="24" style="176" customWidth="1"/>
    <col min="6653" max="6653" width="2.88671875" style="176" customWidth="1"/>
    <col min="6654" max="6654" width="21.88671875" style="176" customWidth="1"/>
    <col min="6655" max="6655" width="2.88671875" style="176" customWidth="1"/>
    <col min="6656" max="6656" width="22.109375" style="176" customWidth="1"/>
    <col min="6657" max="6657" width="53.88671875" style="176" customWidth="1"/>
    <col min="6658" max="6658" width="2.88671875" style="176" customWidth="1"/>
    <col min="6659" max="6659" width="23.88671875" style="176" customWidth="1"/>
    <col min="6660" max="6660" width="2.88671875" style="176" customWidth="1"/>
    <col min="6661" max="6661" width="22.5546875" style="176" customWidth="1"/>
    <col min="6662" max="6662" width="2.88671875" style="176" customWidth="1"/>
    <col min="6663" max="6663" width="18.88671875" style="176" customWidth="1"/>
    <col min="6664" max="6664" width="2.88671875" style="176" customWidth="1"/>
    <col min="6665" max="6665" width="19.109375" style="176" customWidth="1"/>
    <col min="6666" max="6666" width="2.88671875" style="176" customWidth="1"/>
    <col min="6667" max="6667" width="19.88671875" style="176" customWidth="1"/>
    <col min="6668" max="6836" width="8.88671875" style="176"/>
    <col min="6837" max="6837" width="55.109375" style="176" customWidth="1"/>
    <col min="6838" max="6838" width="2.88671875" style="176" customWidth="1"/>
    <col min="6839" max="6839" width="19.44140625" style="176" customWidth="1"/>
    <col min="6840" max="6840" width="2.88671875" style="176" customWidth="1"/>
    <col min="6841" max="6841" width="20.88671875" style="176" customWidth="1"/>
    <col min="6842" max="6842" width="2.88671875" style="176" customWidth="1"/>
    <col min="6843" max="6843" width="21" style="176" customWidth="1"/>
    <col min="6844" max="6844" width="2.88671875" style="176" customWidth="1"/>
    <col min="6845" max="6845" width="18.88671875" style="176" customWidth="1"/>
    <col min="6846" max="6846" width="2.88671875" style="176" customWidth="1"/>
    <col min="6847" max="6847" width="16.88671875" style="176" customWidth="1"/>
    <col min="6848" max="6848" width="2.88671875" style="176" customWidth="1"/>
    <col min="6849" max="6849" width="16.44140625" style="176" customWidth="1"/>
    <col min="6850" max="6850" width="2.88671875" style="176" customWidth="1"/>
    <col min="6851" max="6851" width="19.88671875" style="176" customWidth="1"/>
    <col min="6852" max="6852" width="2.88671875" style="176" customWidth="1"/>
    <col min="6853" max="6853" width="19.44140625" style="176" customWidth="1"/>
    <col min="6854" max="6854" width="2.88671875" style="176" customWidth="1"/>
    <col min="6855" max="6855" width="17.109375" style="176" customWidth="1"/>
    <col min="6856" max="6856" width="2.88671875" style="176" customWidth="1"/>
    <col min="6857" max="6857" width="19.109375" style="176" customWidth="1"/>
    <col min="6858" max="6858" width="2.88671875" style="176" customWidth="1"/>
    <col min="6859" max="6859" width="18.109375" style="176" customWidth="1"/>
    <col min="6860" max="6860" width="2.88671875" style="176" customWidth="1"/>
    <col min="6861" max="6861" width="17.5546875" style="176" customWidth="1"/>
    <col min="6862" max="6862" width="2.88671875" style="176" customWidth="1"/>
    <col min="6863" max="6863" width="20.88671875" style="176" customWidth="1"/>
    <col min="6864" max="6864" width="2.88671875" style="176" customWidth="1"/>
    <col min="6865" max="6865" width="17.88671875" style="176" customWidth="1"/>
    <col min="6866" max="6866" width="2.88671875" style="176" customWidth="1"/>
    <col min="6867" max="6867" width="19.5546875" style="176" customWidth="1"/>
    <col min="6868" max="6868" width="2.88671875" style="176" customWidth="1"/>
    <col min="6869" max="6869" width="16" style="176" customWidth="1"/>
    <col min="6870" max="6870" width="2.88671875" style="176" customWidth="1"/>
    <col min="6871" max="6871" width="18.88671875" style="176" customWidth="1"/>
    <col min="6872" max="6872" width="2.88671875" style="176" customWidth="1"/>
    <col min="6873" max="6873" width="18.109375" style="176" customWidth="1"/>
    <col min="6874" max="6875" width="8.88671875" style="176" customWidth="1"/>
    <col min="6876" max="6876" width="2.88671875" style="176" customWidth="1"/>
    <col min="6877" max="6877" width="18.88671875" style="176" customWidth="1"/>
    <col min="6878" max="6878" width="2.88671875" style="176" customWidth="1"/>
    <col min="6879" max="6879" width="19" style="176" customWidth="1"/>
    <col min="6880" max="6880" width="2.88671875" style="176" customWidth="1"/>
    <col min="6881" max="6881" width="18.109375" style="176" customWidth="1"/>
    <col min="6882" max="6882" width="2.88671875" style="176" customWidth="1"/>
    <col min="6883" max="6883" width="18.5546875" style="176" customWidth="1"/>
    <col min="6884" max="6884" width="2.88671875" style="176" customWidth="1"/>
    <col min="6885" max="6885" width="18.88671875" style="176" customWidth="1"/>
    <col min="6886" max="6886" width="2.88671875" style="176" customWidth="1"/>
    <col min="6887" max="6887" width="22.5546875" style="176" customWidth="1"/>
    <col min="6888" max="6888" width="2.88671875" style="176" customWidth="1"/>
    <col min="6889" max="6889" width="19.109375" style="176" customWidth="1"/>
    <col min="6890" max="6890" width="2.88671875" style="176" customWidth="1"/>
    <col min="6891" max="6891" width="22.88671875" style="176" customWidth="1"/>
    <col min="6892" max="6892" width="2.88671875" style="176" customWidth="1"/>
    <col min="6893" max="6893" width="24.109375" style="176" customWidth="1"/>
    <col min="6894" max="6894" width="2.88671875" style="176" customWidth="1"/>
    <col min="6895" max="6895" width="22.88671875" style="176" customWidth="1"/>
    <col min="6896" max="6896" width="2.88671875" style="176" customWidth="1"/>
    <col min="6897" max="6897" width="19.88671875" style="176" customWidth="1"/>
    <col min="6898" max="6898" width="2.88671875" style="176" customWidth="1"/>
    <col min="6899" max="6899" width="22.44140625" style="176" customWidth="1"/>
    <col min="6900" max="6900" width="2.88671875" style="176" customWidth="1"/>
    <col min="6901" max="6901" width="21.88671875" style="176" customWidth="1"/>
    <col min="6902" max="6902" width="2.88671875" style="176" customWidth="1"/>
    <col min="6903" max="6903" width="25.109375" style="176" customWidth="1"/>
    <col min="6904" max="6904" width="53.109375" style="176" customWidth="1"/>
    <col min="6905" max="6905" width="2.88671875" style="176" customWidth="1"/>
    <col min="6906" max="6906" width="25.109375" style="176" customWidth="1"/>
    <col min="6907" max="6907" width="2.88671875" style="176" customWidth="1"/>
    <col min="6908" max="6908" width="24" style="176" customWidth="1"/>
    <col min="6909" max="6909" width="2.88671875" style="176" customWidth="1"/>
    <col min="6910" max="6910" width="21.88671875" style="176" customWidth="1"/>
    <col min="6911" max="6911" width="2.88671875" style="176" customWidth="1"/>
    <col min="6912" max="6912" width="22.109375" style="176" customWidth="1"/>
    <col min="6913" max="6913" width="53.88671875" style="176" customWidth="1"/>
    <col min="6914" max="6914" width="2.88671875" style="176" customWidth="1"/>
    <col min="6915" max="6915" width="23.88671875" style="176" customWidth="1"/>
    <col min="6916" max="6916" width="2.88671875" style="176" customWidth="1"/>
    <col min="6917" max="6917" width="22.5546875" style="176" customWidth="1"/>
    <col min="6918" max="6918" width="2.88671875" style="176" customWidth="1"/>
    <col min="6919" max="6919" width="18.88671875" style="176" customWidth="1"/>
    <col min="6920" max="6920" width="2.88671875" style="176" customWidth="1"/>
    <col min="6921" max="6921" width="19.109375" style="176" customWidth="1"/>
    <col min="6922" max="6922" width="2.88671875" style="176" customWidth="1"/>
    <col min="6923" max="6923" width="19.88671875" style="176" customWidth="1"/>
    <col min="6924" max="7092" width="8.88671875" style="176"/>
    <col min="7093" max="7093" width="55.109375" style="176" customWidth="1"/>
    <col min="7094" max="7094" width="2.88671875" style="176" customWidth="1"/>
    <col min="7095" max="7095" width="19.44140625" style="176" customWidth="1"/>
    <col min="7096" max="7096" width="2.88671875" style="176" customWidth="1"/>
    <col min="7097" max="7097" width="20.88671875" style="176" customWidth="1"/>
    <col min="7098" max="7098" width="2.88671875" style="176" customWidth="1"/>
    <col min="7099" max="7099" width="21" style="176" customWidth="1"/>
    <col min="7100" max="7100" width="2.88671875" style="176" customWidth="1"/>
    <col min="7101" max="7101" width="18.88671875" style="176" customWidth="1"/>
    <col min="7102" max="7102" width="2.88671875" style="176" customWidth="1"/>
    <col min="7103" max="7103" width="16.88671875" style="176" customWidth="1"/>
    <col min="7104" max="7104" width="2.88671875" style="176" customWidth="1"/>
    <col min="7105" max="7105" width="16.44140625" style="176" customWidth="1"/>
    <col min="7106" max="7106" width="2.88671875" style="176" customWidth="1"/>
    <col min="7107" max="7107" width="19.88671875" style="176" customWidth="1"/>
    <col min="7108" max="7108" width="2.88671875" style="176" customWidth="1"/>
    <col min="7109" max="7109" width="19.44140625" style="176" customWidth="1"/>
    <col min="7110" max="7110" width="2.88671875" style="176" customWidth="1"/>
    <col min="7111" max="7111" width="17.109375" style="176" customWidth="1"/>
    <col min="7112" max="7112" width="2.88671875" style="176" customWidth="1"/>
    <col min="7113" max="7113" width="19.109375" style="176" customWidth="1"/>
    <col min="7114" max="7114" width="2.88671875" style="176" customWidth="1"/>
    <col min="7115" max="7115" width="18.109375" style="176" customWidth="1"/>
    <col min="7116" max="7116" width="2.88671875" style="176" customWidth="1"/>
    <col min="7117" max="7117" width="17.5546875" style="176" customWidth="1"/>
    <col min="7118" max="7118" width="2.88671875" style="176" customWidth="1"/>
    <col min="7119" max="7119" width="20.88671875" style="176" customWidth="1"/>
    <col min="7120" max="7120" width="2.88671875" style="176" customWidth="1"/>
    <col min="7121" max="7121" width="17.88671875" style="176" customWidth="1"/>
    <col min="7122" max="7122" width="2.88671875" style="176" customWidth="1"/>
    <col min="7123" max="7123" width="19.5546875" style="176" customWidth="1"/>
    <col min="7124" max="7124" width="2.88671875" style="176" customWidth="1"/>
    <col min="7125" max="7125" width="16" style="176" customWidth="1"/>
    <col min="7126" max="7126" width="2.88671875" style="176" customWidth="1"/>
    <col min="7127" max="7127" width="18.88671875" style="176" customWidth="1"/>
    <col min="7128" max="7128" width="2.88671875" style="176" customWidth="1"/>
    <col min="7129" max="7129" width="18.109375" style="176" customWidth="1"/>
    <col min="7130" max="7131" width="8.88671875" style="176" customWidth="1"/>
    <col min="7132" max="7132" width="2.88671875" style="176" customWidth="1"/>
    <col min="7133" max="7133" width="18.88671875" style="176" customWidth="1"/>
    <col min="7134" max="7134" width="2.88671875" style="176" customWidth="1"/>
    <col min="7135" max="7135" width="19" style="176" customWidth="1"/>
    <col min="7136" max="7136" width="2.88671875" style="176" customWidth="1"/>
    <col min="7137" max="7137" width="18.109375" style="176" customWidth="1"/>
    <col min="7138" max="7138" width="2.88671875" style="176" customWidth="1"/>
    <col min="7139" max="7139" width="18.5546875" style="176" customWidth="1"/>
    <col min="7140" max="7140" width="2.88671875" style="176" customWidth="1"/>
    <col min="7141" max="7141" width="18.88671875" style="176" customWidth="1"/>
    <col min="7142" max="7142" width="2.88671875" style="176" customWidth="1"/>
    <col min="7143" max="7143" width="22.5546875" style="176" customWidth="1"/>
    <col min="7144" max="7144" width="2.88671875" style="176" customWidth="1"/>
    <col min="7145" max="7145" width="19.109375" style="176" customWidth="1"/>
    <col min="7146" max="7146" width="2.88671875" style="176" customWidth="1"/>
    <col min="7147" max="7147" width="22.88671875" style="176" customWidth="1"/>
    <col min="7148" max="7148" width="2.88671875" style="176" customWidth="1"/>
    <col min="7149" max="7149" width="24.109375" style="176" customWidth="1"/>
    <col min="7150" max="7150" width="2.88671875" style="176" customWidth="1"/>
    <col min="7151" max="7151" width="22.88671875" style="176" customWidth="1"/>
    <col min="7152" max="7152" width="2.88671875" style="176" customWidth="1"/>
    <col min="7153" max="7153" width="19.88671875" style="176" customWidth="1"/>
    <col min="7154" max="7154" width="2.88671875" style="176" customWidth="1"/>
    <col min="7155" max="7155" width="22.44140625" style="176" customWidth="1"/>
    <col min="7156" max="7156" width="2.88671875" style="176" customWidth="1"/>
    <col min="7157" max="7157" width="21.88671875" style="176" customWidth="1"/>
    <col min="7158" max="7158" width="2.88671875" style="176" customWidth="1"/>
    <col min="7159" max="7159" width="25.109375" style="176" customWidth="1"/>
    <col min="7160" max="7160" width="53.109375" style="176" customWidth="1"/>
    <col min="7161" max="7161" width="2.88671875" style="176" customWidth="1"/>
    <col min="7162" max="7162" width="25.109375" style="176" customWidth="1"/>
    <col min="7163" max="7163" width="2.88671875" style="176" customWidth="1"/>
    <col min="7164" max="7164" width="24" style="176" customWidth="1"/>
    <col min="7165" max="7165" width="2.88671875" style="176" customWidth="1"/>
    <col min="7166" max="7166" width="21.88671875" style="176" customWidth="1"/>
    <col min="7167" max="7167" width="2.88671875" style="176" customWidth="1"/>
    <col min="7168" max="7168" width="22.109375" style="176" customWidth="1"/>
    <col min="7169" max="7169" width="53.88671875" style="176" customWidth="1"/>
    <col min="7170" max="7170" width="2.88671875" style="176" customWidth="1"/>
    <col min="7171" max="7171" width="23.88671875" style="176" customWidth="1"/>
    <col min="7172" max="7172" width="2.88671875" style="176" customWidth="1"/>
    <col min="7173" max="7173" width="22.5546875" style="176" customWidth="1"/>
    <col min="7174" max="7174" width="2.88671875" style="176" customWidth="1"/>
    <col min="7175" max="7175" width="18.88671875" style="176" customWidth="1"/>
    <col min="7176" max="7176" width="2.88671875" style="176" customWidth="1"/>
    <col min="7177" max="7177" width="19.109375" style="176" customWidth="1"/>
    <col min="7178" max="7178" width="2.88671875" style="176" customWidth="1"/>
    <col min="7179" max="7179" width="19.88671875" style="176" customWidth="1"/>
    <col min="7180" max="7348" width="8.88671875" style="176"/>
    <col min="7349" max="7349" width="55.109375" style="176" customWidth="1"/>
    <col min="7350" max="7350" width="2.88671875" style="176" customWidth="1"/>
    <col min="7351" max="7351" width="19.44140625" style="176" customWidth="1"/>
    <col min="7352" max="7352" width="2.88671875" style="176" customWidth="1"/>
    <col min="7353" max="7353" width="20.88671875" style="176" customWidth="1"/>
    <col min="7354" max="7354" width="2.88671875" style="176" customWidth="1"/>
    <col min="7355" max="7355" width="21" style="176" customWidth="1"/>
    <col min="7356" max="7356" width="2.88671875" style="176" customWidth="1"/>
    <col min="7357" max="7357" width="18.88671875" style="176" customWidth="1"/>
    <col min="7358" max="7358" width="2.88671875" style="176" customWidth="1"/>
    <col min="7359" max="7359" width="16.88671875" style="176" customWidth="1"/>
    <col min="7360" max="7360" width="2.88671875" style="176" customWidth="1"/>
    <col min="7361" max="7361" width="16.44140625" style="176" customWidth="1"/>
    <col min="7362" max="7362" width="2.88671875" style="176" customWidth="1"/>
    <col min="7363" max="7363" width="19.88671875" style="176" customWidth="1"/>
    <col min="7364" max="7364" width="2.88671875" style="176" customWidth="1"/>
    <col min="7365" max="7365" width="19.44140625" style="176" customWidth="1"/>
    <col min="7366" max="7366" width="2.88671875" style="176" customWidth="1"/>
    <col min="7367" max="7367" width="17.109375" style="176" customWidth="1"/>
    <col min="7368" max="7368" width="2.88671875" style="176" customWidth="1"/>
    <col min="7369" max="7369" width="19.109375" style="176" customWidth="1"/>
    <col min="7370" max="7370" width="2.88671875" style="176" customWidth="1"/>
    <col min="7371" max="7371" width="18.109375" style="176" customWidth="1"/>
    <col min="7372" max="7372" width="2.88671875" style="176" customWidth="1"/>
    <col min="7373" max="7373" width="17.5546875" style="176" customWidth="1"/>
    <col min="7374" max="7374" width="2.88671875" style="176" customWidth="1"/>
    <col min="7375" max="7375" width="20.88671875" style="176" customWidth="1"/>
    <col min="7376" max="7376" width="2.88671875" style="176" customWidth="1"/>
    <col min="7377" max="7377" width="17.88671875" style="176" customWidth="1"/>
    <col min="7378" max="7378" width="2.88671875" style="176" customWidth="1"/>
    <col min="7379" max="7379" width="19.5546875" style="176" customWidth="1"/>
    <col min="7380" max="7380" width="2.88671875" style="176" customWidth="1"/>
    <col min="7381" max="7381" width="16" style="176" customWidth="1"/>
    <col min="7382" max="7382" width="2.88671875" style="176" customWidth="1"/>
    <col min="7383" max="7383" width="18.88671875" style="176" customWidth="1"/>
    <col min="7384" max="7384" width="2.88671875" style="176" customWidth="1"/>
    <col min="7385" max="7385" width="18.109375" style="176" customWidth="1"/>
    <col min="7386" max="7387" width="8.88671875" style="176" customWidth="1"/>
    <col min="7388" max="7388" width="2.88671875" style="176" customWidth="1"/>
    <col min="7389" max="7389" width="18.88671875" style="176" customWidth="1"/>
    <col min="7390" max="7390" width="2.88671875" style="176" customWidth="1"/>
    <col min="7391" max="7391" width="19" style="176" customWidth="1"/>
    <col min="7392" max="7392" width="2.88671875" style="176" customWidth="1"/>
    <col min="7393" max="7393" width="18.109375" style="176" customWidth="1"/>
    <col min="7394" max="7394" width="2.88671875" style="176" customWidth="1"/>
    <col min="7395" max="7395" width="18.5546875" style="176" customWidth="1"/>
    <col min="7396" max="7396" width="2.88671875" style="176" customWidth="1"/>
    <col min="7397" max="7397" width="18.88671875" style="176" customWidth="1"/>
    <col min="7398" max="7398" width="2.88671875" style="176" customWidth="1"/>
    <col min="7399" max="7399" width="22.5546875" style="176" customWidth="1"/>
    <col min="7400" max="7400" width="2.88671875" style="176" customWidth="1"/>
    <col min="7401" max="7401" width="19.109375" style="176" customWidth="1"/>
    <col min="7402" max="7402" width="2.88671875" style="176" customWidth="1"/>
    <col min="7403" max="7403" width="22.88671875" style="176" customWidth="1"/>
    <col min="7404" max="7404" width="2.88671875" style="176" customWidth="1"/>
    <col min="7405" max="7405" width="24.109375" style="176" customWidth="1"/>
    <col min="7406" max="7406" width="2.88671875" style="176" customWidth="1"/>
    <col min="7407" max="7407" width="22.88671875" style="176" customWidth="1"/>
    <col min="7408" max="7408" width="2.88671875" style="176" customWidth="1"/>
    <col min="7409" max="7409" width="19.88671875" style="176" customWidth="1"/>
    <col min="7410" max="7410" width="2.88671875" style="176" customWidth="1"/>
    <col min="7411" max="7411" width="22.44140625" style="176" customWidth="1"/>
    <col min="7412" max="7412" width="2.88671875" style="176" customWidth="1"/>
    <col min="7413" max="7413" width="21.88671875" style="176" customWidth="1"/>
    <col min="7414" max="7414" width="2.88671875" style="176" customWidth="1"/>
    <col min="7415" max="7415" width="25.109375" style="176" customWidth="1"/>
    <col min="7416" max="7416" width="53.109375" style="176" customWidth="1"/>
    <col min="7417" max="7417" width="2.88671875" style="176" customWidth="1"/>
    <col min="7418" max="7418" width="25.109375" style="176" customWidth="1"/>
    <col min="7419" max="7419" width="2.88671875" style="176" customWidth="1"/>
    <col min="7420" max="7420" width="24" style="176" customWidth="1"/>
    <col min="7421" max="7421" width="2.88671875" style="176" customWidth="1"/>
    <col min="7422" max="7422" width="21.88671875" style="176" customWidth="1"/>
    <col min="7423" max="7423" width="2.88671875" style="176" customWidth="1"/>
    <col min="7424" max="7424" width="22.109375" style="176" customWidth="1"/>
    <col min="7425" max="7425" width="53.88671875" style="176" customWidth="1"/>
    <col min="7426" max="7426" width="2.88671875" style="176" customWidth="1"/>
    <col min="7427" max="7427" width="23.88671875" style="176" customWidth="1"/>
    <col min="7428" max="7428" width="2.88671875" style="176" customWidth="1"/>
    <col min="7429" max="7429" width="22.5546875" style="176" customWidth="1"/>
    <col min="7430" max="7430" width="2.88671875" style="176" customWidth="1"/>
    <col min="7431" max="7431" width="18.88671875" style="176" customWidth="1"/>
    <col min="7432" max="7432" width="2.88671875" style="176" customWidth="1"/>
    <col min="7433" max="7433" width="19.109375" style="176" customWidth="1"/>
    <col min="7434" max="7434" width="2.88671875" style="176" customWidth="1"/>
    <col min="7435" max="7435" width="19.88671875" style="176" customWidth="1"/>
    <col min="7436" max="7604" width="8.88671875" style="176"/>
    <col min="7605" max="7605" width="55.109375" style="176" customWidth="1"/>
    <col min="7606" max="7606" width="2.88671875" style="176" customWidth="1"/>
    <col min="7607" max="7607" width="19.44140625" style="176" customWidth="1"/>
    <col min="7608" max="7608" width="2.88671875" style="176" customWidth="1"/>
    <col min="7609" max="7609" width="20.88671875" style="176" customWidth="1"/>
    <col min="7610" max="7610" width="2.88671875" style="176" customWidth="1"/>
    <col min="7611" max="7611" width="21" style="176" customWidth="1"/>
    <col min="7612" max="7612" width="2.88671875" style="176" customWidth="1"/>
    <col min="7613" max="7613" width="18.88671875" style="176" customWidth="1"/>
    <col min="7614" max="7614" width="2.88671875" style="176" customWidth="1"/>
    <col min="7615" max="7615" width="16.88671875" style="176" customWidth="1"/>
    <col min="7616" max="7616" width="2.88671875" style="176" customWidth="1"/>
    <col min="7617" max="7617" width="16.44140625" style="176" customWidth="1"/>
    <col min="7618" max="7618" width="2.88671875" style="176" customWidth="1"/>
    <col min="7619" max="7619" width="19.88671875" style="176" customWidth="1"/>
    <col min="7620" max="7620" width="2.88671875" style="176" customWidth="1"/>
    <col min="7621" max="7621" width="19.44140625" style="176" customWidth="1"/>
    <col min="7622" max="7622" width="2.88671875" style="176" customWidth="1"/>
    <col min="7623" max="7623" width="17.109375" style="176" customWidth="1"/>
    <col min="7624" max="7624" width="2.88671875" style="176" customWidth="1"/>
    <col min="7625" max="7625" width="19.109375" style="176" customWidth="1"/>
    <col min="7626" max="7626" width="2.88671875" style="176" customWidth="1"/>
    <col min="7627" max="7627" width="18.109375" style="176" customWidth="1"/>
    <col min="7628" max="7628" width="2.88671875" style="176" customWidth="1"/>
    <col min="7629" max="7629" width="17.5546875" style="176" customWidth="1"/>
    <col min="7630" max="7630" width="2.88671875" style="176" customWidth="1"/>
    <col min="7631" max="7631" width="20.88671875" style="176" customWidth="1"/>
    <col min="7632" max="7632" width="2.88671875" style="176" customWidth="1"/>
    <col min="7633" max="7633" width="17.88671875" style="176" customWidth="1"/>
    <col min="7634" max="7634" width="2.88671875" style="176" customWidth="1"/>
    <col min="7635" max="7635" width="19.5546875" style="176" customWidth="1"/>
    <col min="7636" max="7636" width="2.88671875" style="176" customWidth="1"/>
    <col min="7637" max="7637" width="16" style="176" customWidth="1"/>
    <col min="7638" max="7638" width="2.88671875" style="176" customWidth="1"/>
    <col min="7639" max="7639" width="18.88671875" style="176" customWidth="1"/>
    <col min="7640" max="7640" width="2.88671875" style="176" customWidth="1"/>
    <col min="7641" max="7641" width="18.109375" style="176" customWidth="1"/>
    <col min="7642" max="7643" width="8.88671875" style="176" customWidth="1"/>
    <col min="7644" max="7644" width="2.88671875" style="176" customWidth="1"/>
    <col min="7645" max="7645" width="18.88671875" style="176" customWidth="1"/>
    <col min="7646" max="7646" width="2.88671875" style="176" customWidth="1"/>
    <col min="7647" max="7647" width="19" style="176" customWidth="1"/>
    <col min="7648" max="7648" width="2.88671875" style="176" customWidth="1"/>
    <col min="7649" max="7649" width="18.109375" style="176" customWidth="1"/>
    <col min="7650" max="7650" width="2.88671875" style="176" customWidth="1"/>
    <col min="7651" max="7651" width="18.5546875" style="176" customWidth="1"/>
    <col min="7652" max="7652" width="2.88671875" style="176" customWidth="1"/>
    <col min="7653" max="7653" width="18.88671875" style="176" customWidth="1"/>
    <col min="7654" max="7654" width="2.88671875" style="176" customWidth="1"/>
    <col min="7655" max="7655" width="22.5546875" style="176" customWidth="1"/>
    <col min="7656" max="7656" width="2.88671875" style="176" customWidth="1"/>
    <col min="7657" max="7657" width="19.109375" style="176" customWidth="1"/>
    <col min="7658" max="7658" width="2.88671875" style="176" customWidth="1"/>
    <col min="7659" max="7659" width="22.88671875" style="176" customWidth="1"/>
    <col min="7660" max="7660" width="2.88671875" style="176" customWidth="1"/>
    <col min="7661" max="7661" width="24.109375" style="176" customWidth="1"/>
    <col min="7662" max="7662" width="2.88671875" style="176" customWidth="1"/>
    <col min="7663" max="7663" width="22.88671875" style="176" customWidth="1"/>
    <col min="7664" max="7664" width="2.88671875" style="176" customWidth="1"/>
    <col min="7665" max="7665" width="19.88671875" style="176" customWidth="1"/>
    <col min="7666" max="7666" width="2.88671875" style="176" customWidth="1"/>
    <col min="7667" max="7667" width="22.44140625" style="176" customWidth="1"/>
    <col min="7668" max="7668" width="2.88671875" style="176" customWidth="1"/>
    <col min="7669" max="7669" width="21.88671875" style="176" customWidth="1"/>
    <col min="7670" max="7670" width="2.88671875" style="176" customWidth="1"/>
    <col min="7671" max="7671" width="25.109375" style="176" customWidth="1"/>
    <col min="7672" max="7672" width="53.109375" style="176" customWidth="1"/>
    <col min="7673" max="7673" width="2.88671875" style="176" customWidth="1"/>
    <col min="7674" max="7674" width="25.109375" style="176" customWidth="1"/>
    <col min="7675" max="7675" width="2.88671875" style="176" customWidth="1"/>
    <col min="7676" max="7676" width="24" style="176" customWidth="1"/>
    <col min="7677" max="7677" width="2.88671875" style="176" customWidth="1"/>
    <col min="7678" max="7678" width="21.88671875" style="176" customWidth="1"/>
    <col min="7679" max="7679" width="2.88671875" style="176" customWidth="1"/>
    <col min="7680" max="7680" width="22.109375" style="176" customWidth="1"/>
    <col min="7681" max="7681" width="53.88671875" style="176" customWidth="1"/>
    <col min="7682" max="7682" width="2.88671875" style="176" customWidth="1"/>
    <col min="7683" max="7683" width="23.88671875" style="176" customWidth="1"/>
    <col min="7684" max="7684" width="2.88671875" style="176" customWidth="1"/>
    <col min="7685" max="7685" width="22.5546875" style="176" customWidth="1"/>
    <col min="7686" max="7686" width="2.88671875" style="176" customWidth="1"/>
    <col min="7687" max="7687" width="18.88671875" style="176" customWidth="1"/>
    <col min="7688" max="7688" width="2.88671875" style="176" customWidth="1"/>
    <col min="7689" max="7689" width="19.109375" style="176" customWidth="1"/>
    <col min="7690" max="7690" width="2.88671875" style="176" customWidth="1"/>
    <col min="7691" max="7691" width="19.88671875" style="176" customWidth="1"/>
    <col min="7692" max="7860" width="8.88671875" style="176"/>
    <col min="7861" max="7861" width="55.109375" style="176" customWidth="1"/>
    <col min="7862" max="7862" width="2.88671875" style="176" customWidth="1"/>
    <col min="7863" max="7863" width="19.44140625" style="176" customWidth="1"/>
    <col min="7864" max="7864" width="2.88671875" style="176" customWidth="1"/>
    <col min="7865" max="7865" width="20.88671875" style="176" customWidth="1"/>
    <col min="7866" max="7866" width="2.88671875" style="176" customWidth="1"/>
    <col min="7867" max="7867" width="21" style="176" customWidth="1"/>
    <col min="7868" max="7868" width="2.88671875" style="176" customWidth="1"/>
    <col min="7869" max="7869" width="18.88671875" style="176" customWidth="1"/>
    <col min="7870" max="7870" width="2.88671875" style="176" customWidth="1"/>
    <col min="7871" max="7871" width="16.88671875" style="176" customWidth="1"/>
    <col min="7872" max="7872" width="2.88671875" style="176" customWidth="1"/>
    <col min="7873" max="7873" width="16.44140625" style="176" customWidth="1"/>
    <col min="7874" max="7874" width="2.88671875" style="176" customWidth="1"/>
    <col min="7875" max="7875" width="19.88671875" style="176" customWidth="1"/>
    <col min="7876" max="7876" width="2.88671875" style="176" customWidth="1"/>
    <col min="7877" max="7877" width="19.44140625" style="176" customWidth="1"/>
    <col min="7878" max="7878" width="2.88671875" style="176" customWidth="1"/>
    <col min="7879" max="7879" width="17.109375" style="176" customWidth="1"/>
    <col min="7880" max="7880" width="2.88671875" style="176" customWidth="1"/>
    <col min="7881" max="7881" width="19.109375" style="176" customWidth="1"/>
    <col min="7882" max="7882" width="2.88671875" style="176" customWidth="1"/>
    <col min="7883" max="7883" width="18.109375" style="176" customWidth="1"/>
    <col min="7884" max="7884" width="2.88671875" style="176" customWidth="1"/>
    <col min="7885" max="7885" width="17.5546875" style="176" customWidth="1"/>
    <col min="7886" max="7886" width="2.88671875" style="176" customWidth="1"/>
    <col min="7887" max="7887" width="20.88671875" style="176" customWidth="1"/>
    <col min="7888" max="7888" width="2.88671875" style="176" customWidth="1"/>
    <col min="7889" max="7889" width="17.88671875" style="176" customWidth="1"/>
    <col min="7890" max="7890" width="2.88671875" style="176" customWidth="1"/>
    <col min="7891" max="7891" width="19.5546875" style="176" customWidth="1"/>
    <col min="7892" max="7892" width="2.88671875" style="176" customWidth="1"/>
    <col min="7893" max="7893" width="16" style="176" customWidth="1"/>
    <col min="7894" max="7894" width="2.88671875" style="176" customWidth="1"/>
    <col min="7895" max="7895" width="18.88671875" style="176" customWidth="1"/>
    <col min="7896" max="7896" width="2.88671875" style="176" customWidth="1"/>
    <col min="7897" max="7897" width="18.109375" style="176" customWidth="1"/>
    <col min="7898" max="7899" width="8.88671875" style="176" customWidth="1"/>
    <col min="7900" max="7900" width="2.88671875" style="176" customWidth="1"/>
    <col min="7901" max="7901" width="18.88671875" style="176" customWidth="1"/>
    <col min="7902" max="7902" width="2.88671875" style="176" customWidth="1"/>
    <col min="7903" max="7903" width="19" style="176" customWidth="1"/>
    <col min="7904" max="7904" width="2.88671875" style="176" customWidth="1"/>
    <col min="7905" max="7905" width="18.109375" style="176" customWidth="1"/>
    <col min="7906" max="7906" width="2.88671875" style="176" customWidth="1"/>
    <col min="7907" max="7907" width="18.5546875" style="176" customWidth="1"/>
    <col min="7908" max="7908" width="2.88671875" style="176" customWidth="1"/>
    <col min="7909" max="7909" width="18.88671875" style="176" customWidth="1"/>
    <col min="7910" max="7910" width="2.88671875" style="176" customWidth="1"/>
    <col min="7911" max="7911" width="22.5546875" style="176" customWidth="1"/>
    <col min="7912" max="7912" width="2.88671875" style="176" customWidth="1"/>
    <col min="7913" max="7913" width="19.109375" style="176" customWidth="1"/>
    <col min="7914" max="7914" width="2.88671875" style="176" customWidth="1"/>
    <col min="7915" max="7915" width="22.88671875" style="176" customWidth="1"/>
    <col min="7916" max="7916" width="2.88671875" style="176" customWidth="1"/>
    <col min="7917" max="7917" width="24.109375" style="176" customWidth="1"/>
    <col min="7918" max="7918" width="2.88671875" style="176" customWidth="1"/>
    <col min="7919" max="7919" width="22.88671875" style="176" customWidth="1"/>
    <col min="7920" max="7920" width="2.88671875" style="176" customWidth="1"/>
    <col min="7921" max="7921" width="19.88671875" style="176" customWidth="1"/>
    <col min="7922" max="7922" width="2.88671875" style="176" customWidth="1"/>
    <col min="7923" max="7923" width="22.44140625" style="176" customWidth="1"/>
    <col min="7924" max="7924" width="2.88671875" style="176" customWidth="1"/>
    <col min="7925" max="7925" width="21.88671875" style="176" customWidth="1"/>
    <col min="7926" max="7926" width="2.88671875" style="176" customWidth="1"/>
    <col min="7927" max="7927" width="25.109375" style="176" customWidth="1"/>
    <col min="7928" max="7928" width="53.109375" style="176" customWidth="1"/>
    <col min="7929" max="7929" width="2.88671875" style="176" customWidth="1"/>
    <col min="7930" max="7930" width="25.109375" style="176" customWidth="1"/>
    <col min="7931" max="7931" width="2.88671875" style="176" customWidth="1"/>
    <col min="7932" max="7932" width="24" style="176" customWidth="1"/>
    <col min="7933" max="7933" width="2.88671875" style="176" customWidth="1"/>
    <col min="7934" max="7934" width="21.88671875" style="176" customWidth="1"/>
    <col min="7935" max="7935" width="2.88671875" style="176" customWidth="1"/>
    <col min="7936" max="7936" width="22.109375" style="176" customWidth="1"/>
    <col min="7937" max="7937" width="53.88671875" style="176" customWidth="1"/>
    <col min="7938" max="7938" width="2.88671875" style="176" customWidth="1"/>
    <col min="7939" max="7939" width="23.88671875" style="176" customWidth="1"/>
    <col min="7940" max="7940" width="2.88671875" style="176" customWidth="1"/>
    <col min="7941" max="7941" width="22.5546875" style="176" customWidth="1"/>
    <col min="7942" max="7942" width="2.88671875" style="176" customWidth="1"/>
    <col min="7943" max="7943" width="18.88671875" style="176" customWidth="1"/>
    <col min="7944" max="7944" width="2.88671875" style="176" customWidth="1"/>
    <col min="7945" max="7945" width="19.109375" style="176" customWidth="1"/>
    <col min="7946" max="7946" width="2.88671875" style="176" customWidth="1"/>
    <col min="7947" max="7947" width="19.88671875" style="176" customWidth="1"/>
    <col min="7948" max="8116" width="8.88671875" style="176"/>
    <col min="8117" max="8117" width="55.109375" style="176" customWidth="1"/>
    <col min="8118" max="8118" width="2.88671875" style="176" customWidth="1"/>
    <col min="8119" max="8119" width="19.44140625" style="176" customWidth="1"/>
    <col min="8120" max="8120" width="2.88671875" style="176" customWidth="1"/>
    <col min="8121" max="8121" width="20.88671875" style="176" customWidth="1"/>
    <col min="8122" max="8122" width="2.88671875" style="176" customWidth="1"/>
    <col min="8123" max="8123" width="21" style="176" customWidth="1"/>
    <col min="8124" max="8124" width="2.88671875" style="176" customWidth="1"/>
    <col min="8125" max="8125" width="18.88671875" style="176" customWidth="1"/>
    <col min="8126" max="8126" width="2.88671875" style="176" customWidth="1"/>
    <col min="8127" max="8127" width="16.88671875" style="176" customWidth="1"/>
    <col min="8128" max="8128" width="2.88671875" style="176" customWidth="1"/>
    <col min="8129" max="8129" width="16.44140625" style="176" customWidth="1"/>
    <col min="8130" max="8130" width="2.88671875" style="176" customWidth="1"/>
    <col min="8131" max="8131" width="19.88671875" style="176" customWidth="1"/>
    <col min="8132" max="8132" width="2.88671875" style="176" customWidth="1"/>
    <col min="8133" max="8133" width="19.44140625" style="176" customWidth="1"/>
    <col min="8134" max="8134" width="2.88671875" style="176" customWidth="1"/>
    <col min="8135" max="8135" width="17.109375" style="176" customWidth="1"/>
    <col min="8136" max="8136" width="2.88671875" style="176" customWidth="1"/>
    <col min="8137" max="8137" width="19.109375" style="176" customWidth="1"/>
    <col min="8138" max="8138" width="2.88671875" style="176" customWidth="1"/>
    <col min="8139" max="8139" width="18.109375" style="176" customWidth="1"/>
    <col min="8140" max="8140" width="2.88671875" style="176" customWidth="1"/>
    <col min="8141" max="8141" width="17.5546875" style="176" customWidth="1"/>
    <col min="8142" max="8142" width="2.88671875" style="176" customWidth="1"/>
    <col min="8143" max="8143" width="20.88671875" style="176" customWidth="1"/>
    <col min="8144" max="8144" width="2.88671875" style="176" customWidth="1"/>
    <col min="8145" max="8145" width="17.88671875" style="176" customWidth="1"/>
    <col min="8146" max="8146" width="2.88671875" style="176" customWidth="1"/>
    <col min="8147" max="8147" width="19.5546875" style="176" customWidth="1"/>
    <col min="8148" max="8148" width="2.88671875" style="176" customWidth="1"/>
    <col min="8149" max="8149" width="16" style="176" customWidth="1"/>
    <col min="8150" max="8150" width="2.88671875" style="176" customWidth="1"/>
    <col min="8151" max="8151" width="18.88671875" style="176" customWidth="1"/>
    <col min="8152" max="8152" width="2.88671875" style="176" customWidth="1"/>
    <col min="8153" max="8153" width="18.109375" style="176" customWidth="1"/>
    <col min="8154" max="8155" width="8.88671875" style="176" customWidth="1"/>
    <col min="8156" max="8156" width="2.88671875" style="176" customWidth="1"/>
    <col min="8157" max="8157" width="18.88671875" style="176" customWidth="1"/>
    <col min="8158" max="8158" width="2.88671875" style="176" customWidth="1"/>
    <col min="8159" max="8159" width="19" style="176" customWidth="1"/>
    <col min="8160" max="8160" width="2.88671875" style="176" customWidth="1"/>
    <col min="8161" max="8161" width="18.109375" style="176" customWidth="1"/>
    <col min="8162" max="8162" width="2.88671875" style="176" customWidth="1"/>
    <col min="8163" max="8163" width="18.5546875" style="176" customWidth="1"/>
    <col min="8164" max="8164" width="2.88671875" style="176" customWidth="1"/>
    <col min="8165" max="8165" width="18.88671875" style="176" customWidth="1"/>
    <col min="8166" max="8166" width="2.88671875" style="176" customWidth="1"/>
    <col min="8167" max="8167" width="22.5546875" style="176" customWidth="1"/>
    <col min="8168" max="8168" width="2.88671875" style="176" customWidth="1"/>
    <col min="8169" max="8169" width="19.109375" style="176" customWidth="1"/>
    <col min="8170" max="8170" width="2.88671875" style="176" customWidth="1"/>
    <col min="8171" max="8171" width="22.88671875" style="176" customWidth="1"/>
    <col min="8172" max="8172" width="2.88671875" style="176" customWidth="1"/>
    <col min="8173" max="8173" width="24.109375" style="176" customWidth="1"/>
    <col min="8174" max="8174" width="2.88671875" style="176" customWidth="1"/>
    <col min="8175" max="8175" width="22.88671875" style="176" customWidth="1"/>
    <col min="8176" max="8176" width="2.88671875" style="176" customWidth="1"/>
    <col min="8177" max="8177" width="19.88671875" style="176" customWidth="1"/>
    <col min="8178" max="8178" width="2.88671875" style="176" customWidth="1"/>
    <col min="8179" max="8179" width="22.44140625" style="176" customWidth="1"/>
    <col min="8180" max="8180" width="2.88671875" style="176" customWidth="1"/>
    <col min="8181" max="8181" width="21.88671875" style="176" customWidth="1"/>
    <col min="8182" max="8182" width="2.88671875" style="176" customWidth="1"/>
    <col min="8183" max="8183" width="25.109375" style="176" customWidth="1"/>
    <col min="8184" max="8184" width="53.109375" style="176" customWidth="1"/>
    <col min="8185" max="8185" width="2.88671875" style="176" customWidth="1"/>
    <col min="8186" max="8186" width="25.109375" style="176" customWidth="1"/>
    <col min="8187" max="8187" width="2.88671875" style="176" customWidth="1"/>
    <col min="8188" max="8188" width="24" style="176" customWidth="1"/>
    <col min="8189" max="8189" width="2.88671875" style="176" customWidth="1"/>
    <col min="8190" max="8190" width="21.88671875" style="176" customWidth="1"/>
    <col min="8191" max="8191" width="2.88671875" style="176" customWidth="1"/>
    <col min="8192" max="8192" width="22.109375" style="176" customWidth="1"/>
    <col min="8193" max="8193" width="53.88671875" style="176" customWidth="1"/>
    <col min="8194" max="8194" width="2.88671875" style="176" customWidth="1"/>
    <col min="8195" max="8195" width="23.88671875" style="176" customWidth="1"/>
    <col min="8196" max="8196" width="2.88671875" style="176" customWidth="1"/>
    <col min="8197" max="8197" width="22.5546875" style="176" customWidth="1"/>
    <col min="8198" max="8198" width="2.88671875" style="176" customWidth="1"/>
    <col min="8199" max="8199" width="18.88671875" style="176" customWidth="1"/>
    <col min="8200" max="8200" width="2.88671875" style="176" customWidth="1"/>
    <col min="8201" max="8201" width="19.109375" style="176" customWidth="1"/>
    <col min="8202" max="8202" width="2.88671875" style="176" customWidth="1"/>
    <col min="8203" max="8203" width="19.88671875" style="176" customWidth="1"/>
    <col min="8204" max="8372" width="8.88671875" style="176"/>
    <col min="8373" max="8373" width="55.109375" style="176" customWidth="1"/>
    <col min="8374" max="8374" width="2.88671875" style="176" customWidth="1"/>
    <col min="8375" max="8375" width="19.44140625" style="176" customWidth="1"/>
    <col min="8376" max="8376" width="2.88671875" style="176" customWidth="1"/>
    <col min="8377" max="8377" width="20.88671875" style="176" customWidth="1"/>
    <col min="8378" max="8378" width="2.88671875" style="176" customWidth="1"/>
    <col min="8379" max="8379" width="21" style="176" customWidth="1"/>
    <col min="8380" max="8380" width="2.88671875" style="176" customWidth="1"/>
    <col min="8381" max="8381" width="18.88671875" style="176" customWidth="1"/>
    <col min="8382" max="8382" width="2.88671875" style="176" customWidth="1"/>
    <col min="8383" max="8383" width="16.88671875" style="176" customWidth="1"/>
    <col min="8384" max="8384" width="2.88671875" style="176" customWidth="1"/>
    <col min="8385" max="8385" width="16.44140625" style="176" customWidth="1"/>
    <col min="8386" max="8386" width="2.88671875" style="176" customWidth="1"/>
    <col min="8387" max="8387" width="19.88671875" style="176" customWidth="1"/>
    <col min="8388" max="8388" width="2.88671875" style="176" customWidth="1"/>
    <col min="8389" max="8389" width="19.44140625" style="176" customWidth="1"/>
    <col min="8390" max="8390" width="2.88671875" style="176" customWidth="1"/>
    <col min="8391" max="8391" width="17.109375" style="176" customWidth="1"/>
    <col min="8392" max="8392" width="2.88671875" style="176" customWidth="1"/>
    <col min="8393" max="8393" width="19.109375" style="176" customWidth="1"/>
    <col min="8394" max="8394" width="2.88671875" style="176" customWidth="1"/>
    <col min="8395" max="8395" width="18.109375" style="176" customWidth="1"/>
    <col min="8396" max="8396" width="2.88671875" style="176" customWidth="1"/>
    <col min="8397" max="8397" width="17.5546875" style="176" customWidth="1"/>
    <col min="8398" max="8398" width="2.88671875" style="176" customWidth="1"/>
    <col min="8399" max="8399" width="20.88671875" style="176" customWidth="1"/>
    <col min="8400" max="8400" width="2.88671875" style="176" customWidth="1"/>
    <col min="8401" max="8401" width="17.88671875" style="176" customWidth="1"/>
    <col min="8402" max="8402" width="2.88671875" style="176" customWidth="1"/>
    <col min="8403" max="8403" width="19.5546875" style="176" customWidth="1"/>
    <col min="8404" max="8404" width="2.88671875" style="176" customWidth="1"/>
    <col min="8405" max="8405" width="16" style="176" customWidth="1"/>
    <col min="8406" max="8406" width="2.88671875" style="176" customWidth="1"/>
    <col min="8407" max="8407" width="18.88671875" style="176" customWidth="1"/>
    <col min="8408" max="8408" width="2.88671875" style="176" customWidth="1"/>
    <col min="8409" max="8409" width="18.109375" style="176" customWidth="1"/>
    <col min="8410" max="8411" width="8.88671875" style="176" customWidth="1"/>
    <col min="8412" max="8412" width="2.88671875" style="176" customWidth="1"/>
    <col min="8413" max="8413" width="18.88671875" style="176" customWidth="1"/>
    <col min="8414" max="8414" width="2.88671875" style="176" customWidth="1"/>
    <col min="8415" max="8415" width="19" style="176" customWidth="1"/>
    <col min="8416" max="8416" width="2.88671875" style="176" customWidth="1"/>
    <col min="8417" max="8417" width="18.109375" style="176" customWidth="1"/>
    <col min="8418" max="8418" width="2.88671875" style="176" customWidth="1"/>
    <col min="8419" max="8419" width="18.5546875" style="176" customWidth="1"/>
    <col min="8420" max="8420" width="2.88671875" style="176" customWidth="1"/>
    <col min="8421" max="8421" width="18.88671875" style="176" customWidth="1"/>
    <col min="8422" max="8422" width="2.88671875" style="176" customWidth="1"/>
    <col min="8423" max="8423" width="22.5546875" style="176" customWidth="1"/>
    <col min="8424" max="8424" width="2.88671875" style="176" customWidth="1"/>
    <col min="8425" max="8425" width="19.109375" style="176" customWidth="1"/>
    <col min="8426" max="8426" width="2.88671875" style="176" customWidth="1"/>
    <col min="8427" max="8427" width="22.88671875" style="176" customWidth="1"/>
    <col min="8428" max="8428" width="2.88671875" style="176" customWidth="1"/>
    <col min="8429" max="8429" width="24.109375" style="176" customWidth="1"/>
    <col min="8430" max="8430" width="2.88671875" style="176" customWidth="1"/>
    <col min="8431" max="8431" width="22.88671875" style="176" customWidth="1"/>
    <col min="8432" max="8432" width="2.88671875" style="176" customWidth="1"/>
    <col min="8433" max="8433" width="19.88671875" style="176" customWidth="1"/>
    <col min="8434" max="8434" width="2.88671875" style="176" customWidth="1"/>
    <col min="8435" max="8435" width="22.44140625" style="176" customWidth="1"/>
    <col min="8436" max="8436" width="2.88671875" style="176" customWidth="1"/>
    <col min="8437" max="8437" width="21.88671875" style="176" customWidth="1"/>
    <col min="8438" max="8438" width="2.88671875" style="176" customWidth="1"/>
    <col min="8439" max="8439" width="25.109375" style="176" customWidth="1"/>
    <col min="8440" max="8440" width="53.109375" style="176" customWidth="1"/>
    <col min="8441" max="8441" width="2.88671875" style="176" customWidth="1"/>
    <col min="8442" max="8442" width="25.109375" style="176" customWidth="1"/>
    <col min="8443" max="8443" width="2.88671875" style="176" customWidth="1"/>
    <col min="8444" max="8444" width="24" style="176" customWidth="1"/>
    <col min="8445" max="8445" width="2.88671875" style="176" customWidth="1"/>
    <col min="8446" max="8446" width="21.88671875" style="176" customWidth="1"/>
    <col min="8447" max="8447" width="2.88671875" style="176" customWidth="1"/>
    <col min="8448" max="8448" width="22.109375" style="176" customWidth="1"/>
    <col min="8449" max="8449" width="53.88671875" style="176" customWidth="1"/>
    <col min="8450" max="8450" width="2.88671875" style="176" customWidth="1"/>
    <col min="8451" max="8451" width="23.88671875" style="176" customWidth="1"/>
    <col min="8452" max="8452" width="2.88671875" style="176" customWidth="1"/>
    <col min="8453" max="8453" width="22.5546875" style="176" customWidth="1"/>
    <col min="8454" max="8454" width="2.88671875" style="176" customWidth="1"/>
    <col min="8455" max="8455" width="18.88671875" style="176" customWidth="1"/>
    <col min="8456" max="8456" width="2.88671875" style="176" customWidth="1"/>
    <col min="8457" max="8457" width="19.109375" style="176" customWidth="1"/>
    <col min="8458" max="8458" width="2.88671875" style="176" customWidth="1"/>
    <col min="8459" max="8459" width="19.88671875" style="176" customWidth="1"/>
    <col min="8460" max="8628" width="8.88671875" style="176"/>
    <col min="8629" max="8629" width="55.109375" style="176" customWidth="1"/>
    <col min="8630" max="8630" width="2.88671875" style="176" customWidth="1"/>
    <col min="8631" max="8631" width="19.44140625" style="176" customWidth="1"/>
    <col min="8632" max="8632" width="2.88671875" style="176" customWidth="1"/>
    <col min="8633" max="8633" width="20.88671875" style="176" customWidth="1"/>
    <col min="8634" max="8634" width="2.88671875" style="176" customWidth="1"/>
    <col min="8635" max="8635" width="21" style="176" customWidth="1"/>
    <col min="8636" max="8636" width="2.88671875" style="176" customWidth="1"/>
    <col min="8637" max="8637" width="18.88671875" style="176" customWidth="1"/>
    <col min="8638" max="8638" width="2.88671875" style="176" customWidth="1"/>
    <col min="8639" max="8639" width="16.88671875" style="176" customWidth="1"/>
    <col min="8640" max="8640" width="2.88671875" style="176" customWidth="1"/>
    <col min="8641" max="8641" width="16.44140625" style="176" customWidth="1"/>
    <col min="8642" max="8642" width="2.88671875" style="176" customWidth="1"/>
    <col min="8643" max="8643" width="19.88671875" style="176" customWidth="1"/>
    <col min="8644" max="8644" width="2.88671875" style="176" customWidth="1"/>
    <col min="8645" max="8645" width="19.44140625" style="176" customWidth="1"/>
    <col min="8646" max="8646" width="2.88671875" style="176" customWidth="1"/>
    <col min="8647" max="8647" width="17.109375" style="176" customWidth="1"/>
    <col min="8648" max="8648" width="2.88671875" style="176" customWidth="1"/>
    <col min="8649" max="8649" width="19.109375" style="176" customWidth="1"/>
    <col min="8650" max="8650" width="2.88671875" style="176" customWidth="1"/>
    <col min="8651" max="8651" width="18.109375" style="176" customWidth="1"/>
    <col min="8652" max="8652" width="2.88671875" style="176" customWidth="1"/>
    <col min="8653" max="8653" width="17.5546875" style="176" customWidth="1"/>
    <col min="8654" max="8654" width="2.88671875" style="176" customWidth="1"/>
    <col min="8655" max="8655" width="20.88671875" style="176" customWidth="1"/>
    <col min="8656" max="8656" width="2.88671875" style="176" customWidth="1"/>
    <col min="8657" max="8657" width="17.88671875" style="176" customWidth="1"/>
    <col min="8658" max="8658" width="2.88671875" style="176" customWidth="1"/>
    <col min="8659" max="8659" width="19.5546875" style="176" customWidth="1"/>
    <col min="8660" max="8660" width="2.88671875" style="176" customWidth="1"/>
    <col min="8661" max="8661" width="16" style="176" customWidth="1"/>
    <col min="8662" max="8662" width="2.88671875" style="176" customWidth="1"/>
    <col min="8663" max="8663" width="18.88671875" style="176" customWidth="1"/>
    <col min="8664" max="8664" width="2.88671875" style="176" customWidth="1"/>
    <col min="8665" max="8665" width="18.109375" style="176" customWidth="1"/>
    <col min="8666" max="8667" width="8.88671875" style="176" customWidth="1"/>
    <col min="8668" max="8668" width="2.88671875" style="176" customWidth="1"/>
    <col min="8669" max="8669" width="18.88671875" style="176" customWidth="1"/>
    <col min="8670" max="8670" width="2.88671875" style="176" customWidth="1"/>
    <col min="8671" max="8671" width="19" style="176" customWidth="1"/>
    <col min="8672" max="8672" width="2.88671875" style="176" customWidth="1"/>
    <col min="8673" max="8673" width="18.109375" style="176" customWidth="1"/>
    <col min="8674" max="8674" width="2.88671875" style="176" customWidth="1"/>
    <col min="8675" max="8675" width="18.5546875" style="176" customWidth="1"/>
    <col min="8676" max="8676" width="2.88671875" style="176" customWidth="1"/>
    <col min="8677" max="8677" width="18.88671875" style="176" customWidth="1"/>
    <col min="8678" max="8678" width="2.88671875" style="176" customWidth="1"/>
    <col min="8679" max="8679" width="22.5546875" style="176" customWidth="1"/>
    <col min="8680" max="8680" width="2.88671875" style="176" customWidth="1"/>
    <col min="8681" max="8681" width="19.109375" style="176" customWidth="1"/>
    <col min="8682" max="8682" width="2.88671875" style="176" customWidth="1"/>
    <col min="8683" max="8683" width="22.88671875" style="176" customWidth="1"/>
    <col min="8684" max="8684" width="2.88671875" style="176" customWidth="1"/>
    <col min="8685" max="8685" width="24.109375" style="176" customWidth="1"/>
    <col min="8686" max="8686" width="2.88671875" style="176" customWidth="1"/>
    <col min="8687" max="8687" width="22.88671875" style="176" customWidth="1"/>
    <col min="8688" max="8688" width="2.88671875" style="176" customWidth="1"/>
    <col min="8689" max="8689" width="19.88671875" style="176" customWidth="1"/>
    <col min="8690" max="8690" width="2.88671875" style="176" customWidth="1"/>
    <col min="8691" max="8691" width="22.44140625" style="176" customWidth="1"/>
    <col min="8692" max="8692" width="2.88671875" style="176" customWidth="1"/>
    <col min="8693" max="8693" width="21.88671875" style="176" customWidth="1"/>
    <col min="8694" max="8694" width="2.88671875" style="176" customWidth="1"/>
    <col min="8695" max="8695" width="25.109375" style="176" customWidth="1"/>
    <col min="8696" max="8696" width="53.109375" style="176" customWidth="1"/>
    <col min="8697" max="8697" width="2.88671875" style="176" customWidth="1"/>
    <col min="8698" max="8698" width="25.109375" style="176" customWidth="1"/>
    <col min="8699" max="8699" width="2.88671875" style="176" customWidth="1"/>
    <col min="8700" max="8700" width="24" style="176" customWidth="1"/>
    <col min="8701" max="8701" width="2.88671875" style="176" customWidth="1"/>
    <col min="8702" max="8702" width="21.88671875" style="176" customWidth="1"/>
    <col min="8703" max="8703" width="2.88671875" style="176" customWidth="1"/>
    <col min="8704" max="8704" width="22.109375" style="176" customWidth="1"/>
    <col min="8705" max="8705" width="53.88671875" style="176" customWidth="1"/>
    <col min="8706" max="8706" width="2.88671875" style="176" customWidth="1"/>
    <col min="8707" max="8707" width="23.88671875" style="176" customWidth="1"/>
    <col min="8708" max="8708" width="2.88671875" style="176" customWidth="1"/>
    <col min="8709" max="8709" width="22.5546875" style="176" customWidth="1"/>
    <col min="8710" max="8710" width="2.88671875" style="176" customWidth="1"/>
    <col min="8711" max="8711" width="18.88671875" style="176" customWidth="1"/>
    <col min="8712" max="8712" width="2.88671875" style="176" customWidth="1"/>
    <col min="8713" max="8713" width="19.109375" style="176" customWidth="1"/>
    <col min="8714" max="8714" width="2.88671875" style="176" customWidth="1"/>
    <col min="8715" max="8715" width="19.88671875" style="176" customWidth="1"/>
    <col min="8716" max="8884" width="8.88671875" style="176"/>
    <col min="8885" max="8885" width="55.109375" style="176" customWidth="1"/>
    <col min="8886" max="8886" width="2.88671875" style="176" customWidth="1"/>
    <col min="8887" max="8887" width="19.44140625" style="176" customWidth="1"/>
    <col min="8888" max="8888" width="2.88671875" style="176" customWidth="1"/>
    <col min="8889" max="8889" width="20.88671875" style="176" customWidth="1"/>
    <col min="8890" max="8890" width="2.88671875" style="176" customWidth="1"/>
    <col min="8891" max="8891" width="21" style="176" customWidth="1"/>
    <col min="8892" max="8892" width="2.88671875" style="176" customWidth="1"/>
    <col min="8893" max="8893" width="18.88671875" style="176" customWidth="1"/>
    <col min="8894" max="8894" width="2.88671875" style="176" customWidth="1"/>
    <col min="8895" max="8895" width="16.88671875" style="176" customWidth="1"/>
    <col min="8896" max="8896" width="2.88671875" style="176" customWidth="1"/>
    <col min="8897" max="8897" width="16.44140625" style="176" customWidth="1"/>
    <col min="8898" max="8898" width="2.88671875" style="176" customWidth="1"/>
    <col min="8899" max="8899" width="19.88671875" style="176" customWidth="1"/>
    <col min="8900" max="8900" width="2.88671875" style="176" customWidth="1"/>
    <col min="8901" max="8901" width="19.44140625" style="176" customWidth="1"/>
    <col min="8902" max="8902" width="2.88671875" style="176" customWidth="1"/>
    <col min="8903" max="8903" width="17.109375" style="176" customWidth="1"/>
    <col min="8904" max="8904" width="2.88671875" style="176" customWidth="1"/>
    <col min="8905" max="8905" width="19.109375" style="176" customWidth="1"/>
    <col min="8906" max="8906" width="2.88671875" style="176" customWidth="1"/>
    <col min="8907" max="8907" width="18.109375" style="176" customWidth="1"/>
    <col min="8908" max="8908" width="2.88671875" style="176" customWidth="1"/>
    <col min="8909" max="8909" width="17.5546875" style="176" customWidth="1"/>
    <col min="8910" max="8910" width="2.88671875" style="176" customWidth="1"/>
    <col min="8911" max="8911" width="20.88671875" style="176" customWidth="1"/>
    <col min="8912" max="8912" width="2.88671875" style="176" customWidth="1"/>
    <col min="8913" max="8913" width="17.88671875" style="176" customWidth="1"/>
    <col min="8914" max="8914" width="2.88671875" style="176" customWidth="1"/>
    <col min="8915" max="8915" width="19.5546875" style="176" customWidth="1"/>
    <col min="8916" max="8916" width="2.88671875" style="176" customWidth="1"/>
    <col min="8917" max="8917" width="16" style="176" customWidth="1"/>
    <col min="8918" max="8918" width="2.88671875" style="176" customWidth="1"/>
    <col min="8919" max="8919" width="18.88671875" style="176" customWidth="1"/>
    <col min="8920" max="8920" width="2.88671875" style="176" customWidth="1"/>
    <col min="8921" max="8921" width="18.109375" style="176" customWidth="1"/>
    <col min="8922" max="8923" width="8.88671875" style="176" customWidth="1"/>
    <col min="8924" max="8924" width="2.88671875" style="176" customWidth="1"/>
    <col min="8925" max="8925" width="18.88671875" style="176" customWidth="1"/>
    <col min="8926" max="8926" width="2.88671875" style="176" customWidth="1"/>
    <col min="8927" max="8927" width="19" style="176" customWidth="1"/>
    <col min="8928" max="8928" width="2.88671875" style="176" customWidth="1"/>
    <col min="8929" max="8929" width="18.109375" style="176" customWidth="1"/>
    <col min="8930" max="8930" width="2.88671875" style="176" customWidth="1"/>
    <col min="8931" max="8931" width="18.5546875" style="176" customWidth="1"/>
    <col min="8932" max="8932" width="2.88671875" style="176" customWidth="1"/>
    <col min="8933" max="8933" width="18.88671875" style="176" customWidth="1"/>
    <col min="8934" max="8934" width="2.88671875" style="176" customWidth="1"/>
    <col min="8935" max="8935" width="22.5546875" style="176" customWidth="1"/>
    <col min="8936" max="8936" width="2.88671875" style="176" customWidth="1"/>
    <col min="8937" max="8937" width="19.109375" style="176" customWidth="1"/>
    <col min="8938" max="8938" width="2.88671875" style="176" customWidth="1"/>
    <col min="8939" max="8939" width="22.88671875" style="176" customWidth="1"/>
    <col min="8940" max="8940" width="2.88671875" style="176" customWidth="1"/>
    <col min="8941" max="8941" width="24.109375" style="176" customWidth="1"/>
    <col min="8942" max="8942" width="2.88671875" style="176" customWidth="1"/>
    <col min="8943" max="8943" width="22.88671875" style="176" customWidth="1"/>
    <col min="8944" max="8944" width="2.88671875" style="176" customWidth="1"/>
    <col min="8945" max="8945" width="19.88671875" style="176" customWidth="1"/>
    <col min="8946" max="8946" width="2.88671875" style="176" customWidth="1"/>
    <col min="8947" max="8947" width="22.44140625" style="176" customWidth="1"/>
    <col min="8948" max="8948" width="2.88671875" style="176" customWidth="1"/>
    <col min="8949" max="8949" width="21.88671875" style="176" customWidth="1"/>
    <col min="8950" max="8950" width="2.88671875" style="176" customWidth="1"/>
    <col min="8951" max="8951" width="25.109375" style="176" customWidth="1"/>
    <col min="8952" max="8952" width="53.109375" style="176" customWidth="1"/>
    <col min="8953" max="8953" width="2.88671875" style="176" customWidth="1"/>
    <col min="8954" max="8954" width="25.109375" style="176" customWidth="1"/>
    <col min="8955" max="8955" width="2.88671875" style="176" customWidth="1"/>
    <col min="8956" max="8956" width="24" style="176" customWidth="1"/>
    <col min="8957" max="8957" width="2.88671875" style="176" customWidth="1"/>
    <col min="8958" max="8958" width="21.88671875" style="176" customWidth="1"/>
    <col min="8959" max="8959" width="2.88671875" style="176" customWidth="1"/>
    <col min="8960" max="8960" width="22.109375" style="176" customWidth="1"/>
    <col min="8961" max="8961" width="53.88671875" style="176" customWidth="1"/>
    <col min="8962" max="8962" width="2.88671875" style="176" customWidth="1"/>
    <col min="8963" max="8963" width="23.88671875" style="176" customWidth="1"/>
    <col min="8964" max="8964" width="2.88671875" style="176" customWidth="1"/>
    <col min="8965" max="8965" width="22.5546875" style="176" customWidth="1"/>
    <col min="8966" max="8966" width="2.88671875" style="176" customWidth="1"/>
    <col min="8967" max="8967" width="18.88671875" style="176" customWidth="1"/>
    <col min="8968" max="8968" width="2.88671875" style="176" customWidth="1"/>
    <col min="8969" max="8969" width="19.109375" style="176" customWidth="1"/>
    <col min="8970" max="8970" width="2.88671875" style="176" customWidth="1"/>
    <col min="8971" max="8971" width="19.88671875" style="176" customWidth="1"/>
    <col min="8972" max="9140" width="8.88671875" style="176"/>
    <col min="9141" max="9141" width="55.109375" style="176" customWidth="1"/>
    <col min="9142" max="9142" width="2.88671875" style="176" customWidth="1"/>
    <col min="9143" max="9143" width="19.44140625" style="176" customWidth="1"/>
    <col min="9144" max="9144" width="2.88671875" style="176" customWidth="1"/>
    <col min="9145" max="9145" width="20.88671875" style="176" customWidth="1"/>
    <col min="9146" max="9146" width="2.88671875" style="176" customWidth="1"/>
    <col min="9147" max="9147" width="21" style="176" customWidth="1"/>
    <col min="9148" max="9148" width="2.88671875" style="176" customWidth="1"/>
    <col min="9149" max="9149" width="18.88671875" style="176" customWidth="1"/>
    <col min="9150" max="9150" width="2.88671875" style="176" customWidth="1"/>
    <col min="9151" max="9151" width="16.88671875" style="176" customWidth="1"/>
    <col min="9152" max="9152" width="2.88671875" style="176" customWidth="1"/>
    <col min="9153" max="9153" width="16.44140625" style="176" customWidth="1"/>
    <col min="9154" max="9154" width="2.88671875" style="176" customWidth="1"/>
    <col min="9155" max="9155" width="19.88671875" style="176" customWidth="1"/>
    <col min="9156" max="9156" width="2.88671875" style="176" customWidth="1"/>
    <col min="9157" max="9157" width="19.44140625" style="176" customWidth="1"/>
    <col min="9158" max="9158" width="2.88671875" style="176" customWidth="1"/>
    <col min="9159" max="9159" width="17.109375" style="176" customWidth="1"/>
    <col min="9160" max="9160" width="2.88671875" style="176" customWidth="1"/>
    <col min="9161" max="9161" width="19.109375" style="176" customWidth="1"/>
    <col min="9162" max="9162" width="2.88671875" style="176" customWidth="1"/>
    <col min="9163" max="9163" width="18.109375" style="176" customWidth="1"/>
    <col min="9164" max="9164" width="2.88671875" style="176" customWidth="1"/>
    <col min="9165" max="9165" width="17.5546875" style="176" customWidth="1"/>
    <col min="9166" max="9166" width="2.88671875" style="176" customWidth="1"/>
    <col min="9167" max="9167" width="20.88671875" style="176" customWidth="1"/>
    <col min="9168" max="9168" width="2.88671875" style="176" customWidth="1"/>
    <col min="9169" max="9169" width="17.88671875" style="176" customWidth="1"/>
    <col min="9170" max="9170" width="2.88671875" style="176" customWidth="1"/>
    <col min="9171" max="9171" width="19.5546875" style="176" customWidth="1"/>
    <col min="9172" max="9172" width="2.88671875" style="176" customWidth="1"/>
    <col min="9173" max="9173" width="16" style="176" customWidth="1"/>
    <col min="9174" max="9174" width="2.88671875" style="176" customWidth="1"/>
    <col min="9175" max="9175" width="18.88671875" style="176" customWidth="1"/>
    <col min="9176" max="9176" width="2.88671875" style="176" customWidth="1"/>
    <col min="9177" max="9177" width="18.109375" style="176" customWidth="1"/>
    <col min="9178" max="9179" width="8.88671875" style="176" customWidth="1"/>
    <col min="9180" max="9180" width="2.88671875" style="176" customWidth="1"/>
    <col min="9181" max="9181" width="18.88671875" style="176" customWidth="1"/>
    <col min="9182" max="9182" width="2.88671875" style="176" customWidth="1"/>
    <col min="9183" max="9183" width="19" style="176" customWidth="1"/>
    <col min="9184" max="9184" width="2.88671875" style="176" customWidth="1"/>
    <col min="9185" max="9185" width="18.109375" style="176" customWidth="1"/>
    <col min="9186" max="9186" width="2.88671875" style="176" customWidth="1"/>
    <col min="9187" max="9187" width="18.5546875" style="176" customWidth="1"/>
    <col min="9188" max="9188" width="2.88671875" style="176" customWidth="1"/>
    <col min="9189" max="9189" width="18.88671875" style="176" customWidth="1"/>
    <col min="9190" max="9190" width="2.88671875" style="176" customWidth="1"/>
    <col min="9191" max="9191" width="22.5546875" style="176" customWidth="1"/>
    <col min="9192" max="9192" width="2.88671875" style="176" customWidth="1"/>
    <col min="9193" max="9193" width="19.109375" style="176" customWidth="1"/>
    <col min="9194" max="9194" width="2.88671875" style="176" customWidth="1"/>
    <col min="9195" max="9195" width="22.88671875" style="176" customWidth="1"/>
    <col min="9196" max="9196" width="2.88671875" style="176" customWidth="1"/>
    <col min="9197" max="9197" width="24.109375" style="176" customWidth="1"/>
    <col min="9198" max="9198" width="2.88671875" style="176" customWidth="1"/>
    <col min="9199" max="9199" width="22.88671875" style="176" customWidth="1"/>
    <col min="9200" max="9200" width="2.88671875" style="176" customWidth="1"/>
    <col min="9201" max="9201" width="19.88671875" style="176" customWidth="1"/>
    <col min="9202" max="9202" width="2.88671875" style="176" customWidth="1"/>
    <col min="9203" max="9203" width="22.44140625" style="176" customWidth="1"/>
    <col min="9204" max="9204" width="2.88671875" style="176" customWidth="1"/>
    <col min="9205" max="9205" width="21.88671875" style="176" customWidth="1"/>
    <col min="9206" max="9206" width="2.88671875" style="176" customWidth="1"/>
    <col min="9207" max="9207" width="25.109375" style="176" customWidth="1"/>
    <col min="9208" max="9208" width="53.109375" style="176" customWidth="1"/>
    <col min="9209" max="9209" width="2.88671875" style="176" customWidth="1"/>
    <col min="9210" max="9210" width="25.109375" style="176" customWidth="1"/>
    <col min="9211" max="9211" width="2.88671875" style="176" customWidth="1"/>
    <col min="9212" max="9212" width="24" style="176" customWidth="1"/>
    <col min="9213" max="9213" width="2.88671875" style="176" customWidth="1"/>
    <col min="9214" max="9214" width="21.88671875" style="176" customWidth="1"/>
    <col min="9215" max="9215" width="2.88671875" style="176" customWidth="1"/>
    <col min="9216" max="9216" width="22.109375" style="176" customWidth="1"/>
    <col min="9217" max="9217" width="53.88671875" style="176" customWidth="1"/>
    <col min="9218" max="9218" width="2.88671875" style="176" customWidth="1"/>
    <col min="9219" max="9219" width="23.88671875" style="176" customWidth="1"/>
    <col min="9220" max="9220" width="2.88671875" style="176" customWidth="1"/>
    <col min="9221" max="9221" width="22.5546875" style="176" customWidth="1"/>
    <col min="9222" max="9222" width="2.88671875" style="176" customWidth="1"/>
    <col min="9223" max="9223" width="18.88671875" style="176" customWidth="1"/>
    <col min="9224" max="9224" width="2.88671875" style="176" customWidth="1"/>
    <col min="9225" max="9225" width="19.109375" style="176" customWidth="1"/>
    <col min="9226" max="9226" width="2.88671875" style="176" customWidth="1"/>
    <col min="9227" max="9227" width="19.88671875" style="176" customWidth="1"/>
    <col min="9228" max="9396" width="8.88671875" style="176"/>
    <col min="9397" max="9397" width="55.109375" style="176" customWidth="1"/>
    <col min="9398" max="9398" width="2.88671875" style="176" customWidth="1"/>
    <col min="9399" max="9399" width="19.44140625" style="176" customWidth="1"/>
    <col min="9400" max="9400" width="2.88671875" style="176" customWidth="1"/>
    <col min="9401" max="9401" width="20.88671875" style="176" customWidth="1"/>
    <col min="9402" max="9402" width="2.88671875" style="176" customWidth="1"/>
    <col min="9403" max="9403" width="21" style="176" customWidth="1"/>
    <col min="9404" max="9404" width="2.88671875" style="176" customWidth="1"/>
    <col min="9405" max="9405" width="18.88671875" style="176" customWidth="1"/>
    <col min="9406" max="9406" width="2.88671875" style="176" customWidth="1"/>
    <col min="9407" max="9407" width="16.88671875" style="176" customWidth="1"/>
    <col min="9408" max="9408" width="2.88671875" style="176" customWidth="1"/>
    <col min="9409" max="9409" width="16.44140625" style="176" customWidth="1"/>
    <col min="9410" max="9410" width="2.88671875" style="176" customWidth="1"/>
    <col min="9411" max="9411" width="19.88671875" style="176" customWidth="1"/>
    <col min="9412" max="9412" width="2.88671875" style="176" customWidth="1"/>
    <col min="9413" max="9413" width="19.44140625" style="176" customWidth="1"/>
    <col min="9414" max="9414" width="2.88671875" style="176" customWidth="1"/>
    <col min="9415" max="9415" width="17.109375" style="176" customWidth="1"/>
    <col min="9416" max="9416" width="2.88671875" style="176" customWidth="1"/>
    <col min="9417" max="9417" width="19.109375" style="176" customWidth="1"/>
    <col min="9418" max="9418" width="2.88671875" style="176" customWidth="1"/>
    <col min="9419" max="9419" width="18.109375" style="176" customWidth="1"/>
    <col min="9420" max="9420" width="2.88671875" style="176" customWidth="1"/>
    <col min="9421" max="9421" width="17.5546875" style="176" customWidth="1"/>
    <col min="9422" max="9422" width="2.88671875" style="176" customWidth="1"/>
    <col min="9423" max="9423" width="20.88671875" style="176" customWidth="1"/>
    <col min="9424" max="9424" width="2.88671875" style="176" customWidth="1"/>
    <col min="9425" max="9425" width="17.88671875" style="176" customWidth="1"/>
    <col min="9426" max="9426" width="2.88671875" style="176" customWidth="1"/>
    <col min="9427" max="9427" width="19.5546875" style="176" customWidth="1"/>
    <col min="9428" max="9428" width="2.88671875" style="176" customWidth="1"/>
    <col min="9429" max="9429" width="16" style="176" customWidth="1"/>
    <col min="9430" max="9430" width="2.88671875" style="176" customWidth="1"/>
    <col min="9431" max="9431" width="18.88671875" style="176" customWidth="1"/>
    <col min="9432" max="9432" width="2.88671875" style="176" customWidth="1"/>
    <col min="9433" max="9433" width="18.109375" style="176" customWidth="1"/>
    <col min="9434" max="9435" width="8.88671875" style="176" customWidth="1"/>
    <col min="9436" max="9436" width="2.88671875" style="176" customWidth="1"/>
    <col min="9437" max="9437" width="18.88671875" style="176" customWidth="1"/>
    <col min="9438" max="9438" width="2.88671875" style="176" customWidth="1"/>
    <col min="9439" max="9439" width="19" style="176" customWidth="1"/>
    <col min="9440" max="9440" width="2.88671875" style="176" customWidth="1"/>
    <col min="9441" max="9441" width="18.109375" style="176" customWidth="1"/>
    <col min="9442" max="9442" width="2.88671875" style="176" customWidth="1"/>
    <col min="9443" max="9443" width="18.5546875" style="176" customWidth="1"/>
    <col min="9444" max="9444" width="2.88671875" style="176" customWidth="1"/>
    <col min="9445" max="9445" width="18.88671875" style="176" customWidth="1"/>
    <col min="9446" max="9446" width="2.88671875" style="176" customWidth="1"/>
    <col min="9447" max="9447" width="22.5546875" style="176" customWidth="1"/>
    <col min="9448" max="9448" width="2.88671875" style="176" customWidth="1"/>
    <col min="9449" max="9449" width="19.109375" style="176" customWidth="1"/>
    <col min="9450" max="9450" width="2.88671875" style="176" customWidth="1"/>
    <col min="9451" max="9451" width="22.88671875" style="176" customWidth="1"/>
    <col min="9452" max="9452" width="2.88671875" style="176" customWidth="1"/>
    <col min="9453" max="9453" width="24.109375" style="176" customWidth="1"/>
    <col min="9454" max="9454" width="2.88671875" style="176" customWidth="1"/>
    <col min="9455" max="9455" width="22.88671875" style="176" customWidth="1"/>
    <col min="9456" max="9456" width="2.88671875" style="176" customWidth="1"/>
    <col min="9457" max="9457" width="19.88671875" style="176" customWidth="1"/>
    <col min="9458" max="9458" width="2.88671875" style="176" customWidth="1"/>
    <col min="9459" max="9459" width="22.44140625" style="176" customWidth="1"/>
    <col min="9460" max="9460" width="2.88671875" style="176" customWidth="1"/>
    <col min="9461" max="9461" width="21.88671875" style="176" customWidth="1"/>
    <col min="9462" max="9462" width="2.88671875" style="176" customWidth="1"/>
    <col min="9463" max="9463" width="25.109375" style="176" customWidth="1"/>
    <col min="9464" max="9464" width="53.109375" style="176" customWidth="1"/>
    <col min="9465" max="9465" width="2.88671875" style="176" customWidth="1"/>
    <col min="9466" max="9466" width="25.109375" style="176" customWidth="1"/>
    <col min="9467" max="9467" width="2.88671875" style="176" customWidth="1"/>
    <col min="9468" max="9468" width="24" style="176" customWidth="1"/>
    <col min="9469" max="9469" width="2.88671875" style="176" customWidth="1"/>
    <col min="9470" max="9470" width="21.88671875" style="176" customWidth="1"/>
    <col min="9471" max="9471" width="2.88671875" style="176" customWidth="1"/>
    <col min="9472" max="9472" width="22.109375" style="176" customWidth="1"/>
    <col min="9473" max="9473" width="53.88671875" style="176" customWidth="1"/>
    <col min="9474" max="9474" width="2.88671875" style="176" customWidth="1"/>
    <col min="9475" max="9475" width="23.88671875" style="176" customWidth="1"/>
    <col min="9476" max="9476" width="2.88671875" style="176" customWidth="1"/>
    <col min="9477" max="9477" width="22.5546875" style="176" customWidth="1"/>
    <col min="9478" max="9478" width="2.88671875" style="176" customWidth="1"/>
    <col min="9479" max="9479" width="18.88671875" style="176" customWidth="1"/>
    <col min="9480" max="9480" width="2.88671875" style="176" customWidth="1"/>
    <col min="9481" max="9481" width="19.109375" style="176" customWidth="1"/>
    <col min="9482" max="9482" width="2.88671875" style="176" customWidth="1"/>
    <col min="9483" max="9483" width="19.88671875" style="176" customWidth="1"/>
    <col min="9484" max="9652" width="8.88671875" style="176"/>
    <col min="9653" max="9653" width="55.109375" style="176" customWidth="1"/>
    <col min="9654" max="9654" width="2.88671875" style="176" customWidth="1"/>
    <col min="9655" max="9655" width="19.44140625" style="176" customWidth="1"/>
    <col min="9656" max="9656" width="2.88671875" style="176" customWidth="1"/>
    <col min="9657" max="9657" width="20.88671875" style="176" customWidth="1"/>
    <col min="9658" max="9658" width="2.88671875" style="176" customWidth="1"/>
    <col min="9659" max="9659" width="21" style="176" customWidth="1"/>
    <col min="9660" max="9660" width="2.88671875" style="176" customWidth="1"/>
    <col min="9661" max="9661" width="18.88671875" style="176" customWidth="1"/>
    <col min="9662" max="9662" width="2.88671875" style="176" customWidth="1"/>
    <col min="9663" max="9663" width="16.88671875" style="176" customWidth="1"/>
    <col min="9664" max="9664" width="2.88671875" style="176" customWidth="1"/>
    <col min="9665" max="9665" width="16.44140625" style="176" customWidth="1"/>
    <col min="9666" max="9666" width="2.88671875" style="176" customWidth="1"/>
    <col min="9667" max="9667" width="19.88671875" style="176" customWidth="1"/>
    <col min="9668" max="9668" width="2.88671875" style="176" customWidth="1"/>
    <col min="9669" max="9669" width="19.44140625" style="176" customWidth="1"/>
    <col min="9670" max="9670" width="2.88671875" style="176" customWidth="1"/>
    <col min="9671" max="9671" width="17.109375" style="176" customWidth="1"/>
    <col min="9672" max="9672" width="2.88671875" style="176" customWidth="1"/>
    <col min="9673" max="9673" width="19.109375" style="176" customWidth="1"/>
    <col min="9674" max="9674" width="2.88671875" style="176" customWidth="1"/>
    <col min="9675" max="9675" width="18.109375" style="176" customWidth="1"/>
    <col min="9676" max="9676" width="2.88671875" style="176" customWidth="1"/>
    <col min="9677" max="9677" width="17.5546875" style="176" customWidth="1"/>
    <col min="9678" max="9678" width="2.88671875" style="176" customWidth="1"/>
    <col min="9679" max="9679" width="20.88671875" style="176" customWidth="1"/>
    <col min="9680" max="9680" width="2.88671875" style="176" customWidth="1"/>
    <col min="9681" max="9681" width="17.88671875" style="176" customWidth="1"/>
    <col min="9682" max="9682" width="2.88671875" style="176" customWidth="1"/>
    <col min="9683" max="9683" width="19.5546875" style="176" customWidth="1"/>
    <col min="9684" max="9684" width="2.88671875" style="176" customWidth="1"/>
    <col min="9685" max="9685" width="16" style="176" customWidth="1"/>
    <col min="9686" max="9686" width="2.88671875" style="176" customWidth="1"/>
    <col min="9687" max="9687" width="18.88671875" style="176" customWidth="1"/>
    <col min="9688" max="9688" width="2.88671875" style="176" customWidth="1"/>
    <col min="9689" max="9689" width="18.109375" style="176" customWidth="1"/>
    <col min="9690" max="9691" width="8.88671875" style="176" customWidth="1"/>
    <col min="9692" max="9692" width="2.88671875" style="176" customWidth="1"/>
    <col min="9693" max="9693" width="18.88671875" style="176" customWidth="1"/>
    <col min="9694" max="9694" width="2.88671875" style="176" customWidth="1"/>
    <col min="9695" max="9695" width="19" style="176" customWidth="1"/>
    <col min="9696" max="9696" width="2.88671875" style="176" customWidth="1"/>
    <col min="9697" max="9697" width="18.109375" style="176" customWidth="1"/>
    <col min="9698" max="9698" width="2.88671875" style="176" customWidth="1"/>
    <col min="9699" max="9699" width="18.5546875" style="176" customWidth="1"/>
    <col min="9700" max="9700" width="2.88671875" style="176" customWidth="1"/>
    <col min="9701" max="9701" width="18.88671875" style="176" customWidth="1"/>
    <col min="9702" max="9702" width="2.88671875" style="176" customWidth="1"/>
    <col min="9703" max="9703" width="22.5546875" style="176" customWidth="1"/>
    <col min="9704" max="9704" width="2.88671875" style="176" customWidth="1"/>
    <col min="9705" max="9705" width="19.109375" style="176" customWidth="1"/>
    <col min="9706" max="9706" width="2.88671875" style="176" customWidth="1"/>
    <col min="9707" max="9707" width="22.88671875" style="176" customWidth="1"/>
    <col min="9708" max="9708" width="2.88671875" style="176" customWidth="1"/>
    <col min="9709" max="9709" width="24.109375" style="176" customWidth="1"/>
    <col min="9710" max="9710" width="2.88671875" style="176" customWidth="1"/>
    <col min="9711" max="9711" width="22.88671875" style="176" customWidth="1"/>
    <col min="9712" max="9712" width="2.88671875" style="176" customWidth="1"/>
    <col min="9713" max="9713" width="19.88671875" style="176" customWidth="1"/>
    <col min="9714" max="9714" width="2.88671875" style="176" customWidth="1"/>
    <col min="9715" max="9715" width="22.44140625" style="176" customWidth="1"/>
    <col min="9716" max="9716" width="2.88671875" style="176" customWidth="1"/>
    <col min="9717" max="9717" width="21.88671875" style="176" customWidth="1"/>
    <col min="9718" max="9718" width="2.88671875" style="176" customWidth="1"/>
    <col min="9719" max="9719" width="25.109375" style="176" customWidth="1"/>
    <col min="9720" max="9720" width="53.109375" style="176" customWidth="1"/>
    <col min="9721" max="9721" width="2.88671875" style="176" customWidth="1"/>
    <col min="9722" max="9722" width="25.109375" style="176" customWidth="1"/>
    <col min="9723" max="9723" width="2.88671875" style="176" customWidth="1"/>
    <col min="9724" max="9724" width="24" style="176" customWidth="1"/>
    <col min="9725" max="9725" width="2.88671875" style="176" customWidth="1"/>
    <col min="9726" max="9726" width="21.88671875" style="176" customWidth="1"/>
    <col min="9727" max="9727" width="2.88671875" style="176" customWidth="1"/>
    <col min="9728" max="9728" width="22.109375" style="176" customWidth="1"/>
    <col min="9729" max="9729" width="53.88671875" style="176" customWidth="1"/>
    <col min="9730" max="9730" width="2.88671875" style="176" customWidth="1"/>
    <col min="9731" max="9731" width="23.88671875" style="176" customWidth="1"/>
    <col min="9732" max="9732" width="2.88671875" style="176" customWidth="1"/>
    <col min="9733" max="9733" width="22.5546875" style="176" customWidth="1"/>
    <col min="9734" max="9734" width="2.88671875" style="176" customWidth="1"/>
    <col min="9735" max="9735" width="18.88671875" style="176" customWidth="1"/>
    <col min="9736" max="9736" width="2.88671875" style="176" customWidth="1"/>
    <col min="9737" max="9737" width="19.109375" style="176" customWidth="1"/>
    <col min="9738" max="9738" width="2.88671875" style="176" customWidth="1"/>
    <col min="9739" max="9739" width="19.88671875" style="176" customWidth="1"/>
    <col min="9740" max="9908" width="8.88671875" style="176"/>
    <col min="9909" max="9909" width="55.109375" style="176" customWidth="1"/>
    <col min="9910" max="9910" width="2.88671875" style="176" customWidth="1"/>
    <col min="9911" max="9911" width="19.44140625" style="176" customWidth="1"/>
    <col min="9912" max="9912" width="2.88671875" style="176" customWidth="1"/>
    <col min="9913" max="9913" width="20.88671875" style="176" customWidth="1"/>
    <col min="9914" max="9914" width="2.88671875" style="176" customWidth="1"/>
    <col min="9915" max="9915" width="21" style="176" customWidth="1"/>
    <col min="9916" max="9916" width="2.88671875" style="176" customWidth="1"/>
    <col min="9917" max="9917" width="18.88671875" style="176" customWidth="1"/>
    <col min="9918" max="9918" width="2.88671875" style="176" customWidth="1"/>
    <col min="9919" max="9919" width="16.88671875" style="176" customWidth="1"/>
    <col min="9920" max="9920" width="2.88671875" style="176" customWidth="1"/>
    <col min="9921" max="9921" width="16.44140625" style="176" customWidth="1"/>
    <col min="9922" max="9922" width="2.88671875" style="176" customWidth="1"/>
    <col min="9923" max="9923" width="19.88671875" style="176" customWidth="1"/>
    <col min="9924" max="9924" width="2.88671875" style="176" customWidth="1"/>
    <col min="9925" max="9925" width="19.44140625" style="176" customWidth="1"/>
    <col min="9926" max="9926" width="2.88671875" style="176" customWidth="1"/>
    <col min="9927" max="9927" width="17.109375" style="176" customWidth="1"/>
    <col min="9928" max="9928" width="2.88671875" style="176" customWidth="1"/>
    <col min="9929" max="9929" width="19.109375" style="176" customWidth="1"/>
    <col min="9930" max="9930" width="2.88671875" style="176" customWidth="1"/>
    <col min="9931" max="9931" width="18.109375" style="176" customWidth="1"/>
    <col min="9932" max="9932" width="2.88671875" style="176" customWidth="1"/>
    <col min="9933" max="9933" width="17.5546875" style="176" customWidth="1"/>
    <col min="9934" max="9934" width="2.88671875" style="176" customWidth="1"/>
    <col min="9935" max="9935" width="20.88671875" style="176" customWidth="1"/>
    <col min="9936" max="9936" width="2.88671875" style="176" customWidth="1"/>
    <col min="9937" max="9937" width="17.88671875" style="176" customWidth="1"/>
    <col min="9938" max="9938" width="2.88671875" style="176" customWidth="1"/>
    <col min="9939" max="9939" width="19.5546875" style="176" customWidth="1"/>
    <col min="9940" max="9940" width="2.88671875" style="176" customWidth="1"/>
    <col min="9941" max="9941" width="16" style="176" customWidth="1"/>
    <col min="9942" max="9942" width="2.88671875" style="176" customWidth="1"/>
    <col min="9943" max="9943" width="18.88671875" style="176" customWidth="1"/>
    <col min="9944" max="9944" width="2.88671875" style="176" customWidth="1"/>
    <col min="9945" max="9945" width="18.109375" style="176" customWidth="1"/>
    <col min="9946" max="9947" width="8.88671875" style="176" customWidth="1"/>
    <col min="9948" max="9948" width="2.88671875" style="176" customWidth="1"/>
    <col min="9949" max="9949" width="18.88671875" style="176" customWidth="1"/>
    <col min="9950" max="9950" width="2.88671875" style="176" customWidth="1"/>
    <col min="9951" max="9951" width="19" style="176" customWidth="1"/>
    <col min="9952" max="9952" width="2.88671875" style="176" customWidth="1"/>
    <col min="9953" max="9953" width="18.109375" style="176" customWidth="1"/>
    <col min="9954" max="9954" width="2.88671875" style="176" customWidth="1"/>
    <col min="9955" max="9955" width="18.5546875" style="176" customWidth="1"/>
    <col min="9956" max="9956" width="2.88671875" style="176" customWidth="1"/>
    <col min="9957" max="9957" width="18.88671875" style="176" customWidth="1"/>
    <col min="9958" max="9958" width="2.88671875" style="176" customWidth="1"/>
    <col min="9959" max="9959" width="22.5546875" style="176" customWidth="1"/>
    <col min="9960" max="9960" width="2.88671875" style="176" customWidth="1"/>
    <col min="9961" max="9961" width="19.109375" style="176" customWidth="1"/>
    <col min="9962" max="9962" width="2.88671875" style="176" customWidth="1"/>
    <col min="9963" max="9963" width="22.88671875" style="176" customWidth="1"/>
    <col min="9964" max="9964" width="2.88671875" style="176" customWidth="1"/>
    <col min="9965" max="9965" width="24.109375" style="176" customWidth="1"/>
    <col min="9966" max="9966" width="2.88671875" style="176" customWidth="1"/>
    <col min="9967" max="9967" width="22.88671875" style="176" customWidth="1"/>
    <col min="9968" max="9968" width="2.88671875" style="176" customWidth="1"/>
    <col min="9969" max="9969" width="19.88671875" style="176" customWidth="1"/>
    <col min="9970" max="9970" width="2.88671875" style="176" customWidth="1"/>
    <col min="9971" max="9971" width="22.44140625" style="176" customWidth="1"/>
    <col min="9972" max="9972" width="2.88671875" style="176" customWidth="1"/>
    <col min="9973" max="9973" width="21.88671875" style="176" customWidth="1"/>
    <col min="9974" max="9974" width="2.88671875" style="176" customWidth="1"/>
    <col min="9975" max="9975" width="25.109375" style="176" customWidth="1"/>
    <col min="9976" max="9976" width="53.109375" style="176" customWidth="1"/>
    <col min="9977" max="9977" width="2.88671875" style="176" customWidth="1"/>
    <col min="9978" max="9978" width="25.109375" style="176" customWidth="1"/>
    <col min="9979" max="9979" width="2.88671875" style="176" customWidth="1"/>
    <col min="9980" max="9980" width="24" style="176" customWidth="1"/>
    <col min="9981" max="9981" width="2.88671875" style="176" customWidth="1"/>
    <col min="9982" max="9982" width="21.88671875" style="176" customWidth="1"/>
    <col min="9983" max="9983" width="2.88671875" style="176" customWidth="1"/>
    <col min="9984" max="9984" width="22.109375" style="176" customWidth="1"/>
    <col min="9985" max="9985" width="53.88671875" style="176" customWidth="1"/>
    <col min="9986" max="9986" width="2.88671875" style="176" customWidth="1"/>
    <col min="9987" max="9987" width="23.88671875" style="176" customWidth="1"/>
    <col min="9988" max="9988" width="2.88671875" style="176" customWidth="1"/>
    <col min="9989" max="9989" width="22.5546875" style="176" customWidth="1"/>
    <col min="9990" max="9990" width="2.88671875" style="176" customWidth="1"/>
    <col min="9991" max="9991" width="18.88671875" style="176" customWidth="1"/>
    <col min="9992" max="9992" width="2.88671875" style="176" customWidth="1"/>
    <col min="9993" max="9993" width="19.109375" style="176" customWidth="1"/>
    <col min="9994" max="9994" width="2.88671875" style="176" customWidth="1"/>
    <col min="9995" max="9995" width="19.88671875" style="176" customWidth="1"/>
    <col min="9996" max="10164" width="8.88671875" style="176"/>
    <col min="10165" max="10165" width="55.109375" style="176" customWidth="1"/>
    <col min="10166" max="10166" width="2.88671875" style="176" customWidth="1"/>
    <col min="10167" max="10167" width="19.44140625" style="176" customWidth="1"/>
    <col min="10168" max="10168" width="2.88671875" style="176" customWidth="1"/>
    <col min="10169" max="10169" width="20.88671875" style="176" customWidth="1"/>
    <col min="10170" max="10170" width="2.88671875" style="176" customWidth="1"/>
    <col min="10171" max="10171" width="21" style="176" customWidth="1"/>
    <col min="10172" max="10172" width="2.88671875" style="176" customWidth="1"/>
    <col min="10173" max="10173" width="18.88671875" style="176" customWidth="1"/>
    <col min="10174" max="10174" width="2.88671875" style="176" customWidth="1"/>
    <col min="10175" max="10175" width="16.88671875" style="176" customWidth="1"/>
    <col min="10176" max="10176" width="2.88671875" style="176" customWidth="1"/>
    <col min="10177" max="10177" width="16.44140625" style="176" customWidth="1"/>
    <col min="10178" max="10178" width="2.88671875" style="176" customWidth="1"/>
    <col min="10179" max="10179" width="19.88671875" style="176" customWidth="1"/>
    <col min="10180" max="10180" width="2.88671875" style="176" customWidth="1"/>
    <col min="10181" max="10181" width="19.44140625" style="176" customWidth="1"/>
    <col min="10182" max="10182" width="2.88671875" style="176" customWidth="1"/>
    <col min="10183" max="10183" width="17.109375" style="176" customWidth="1"/>
    <col min="10184" max="10184" width="2.88671875" style="176" customWidth="1"/>
    <col min="10185" max="10185" width="19.109375" style="176" customWidth="1"/>
    <col min="10186" max="10186" width="2.88671875" style="176" customWidth="1"/>
    <col min="10187" max="10187" width="18.109375" style="176" customWidth="1"/>
    <col min="10188" max="10188" width="2.88671875" style="176" customWidth="1"/>
    <col min="10189" max="10189" width="17.5546875" style="176" customWidth="1"/>
    <col min="10190" max="10190" width="2.88671875" style="176" customWidth="1"/>
    <col min="10191" max="10191" width="20.88671875" style="176" customWidth="1"/>
    <col min="10192" max="10192" width="2.88671875" style="176" customWidth="1"/>
    <col min="10193" max="10193" width="17.88671875" style="176" customWidth="1"/>
    <col min="10194" max="10194" width="2.88671875" style="176" customWidth="1"/>
    <col min="10195" max="10195" width="19.5546875" style="176" customWidth="1"/>
    <col min="10196" max="10196" width="2.88671875" style="176" customWidth="1"/>
    <col min="10197" max="10197" width="16" style="176" customWidth="1"/>
    <col min="10198" max="10198" width="2.88671875" style="176" customWidth="1"/>
    <col min="10199" max="10199" width="18.88671875" style="176" customWidth="1"/>
    <col min="10200" max="10200" width="2.88671875" style="176" customWidth="1"/>
    <col min="10201" max="10201" width="18.109375" style="176" customWidth="1"/>
    <col min="10202" max="10203" width="8.88671875" style="176" customWidth="1"/>
    <col min="10204" max="10204" width="2.88671875" style="176" customWidth="1"/>
    <col min="10205" max="10205" width="18.88671875" style="176" customWidth="1"/>
    <col min="10206" max="10206" width="2.88671875" style="176" customWidth="1"/>
    <col min="10207" max="10207" width="19" style="176" customWidth="1"/>
    <col min="10208" max="10208" width="2.88671875" style="176" customWidth="1"/>
    <col min="10209" max="10209" width="18.109375" style="176" customWidth="1"/>
    <col min="10210" max="10210" width="2.88671875" style="176" customWidth="1"/>
    <col min="10211" max="10211" width="18.5546875" style="176" customWidth="1"/>
    <col min="10212" max="10212" width="2.88671875" style="176" customWidth="1"/>
    <col min="10213" max="10213" width="18.88671875" style="176" customWidth="1"/>
    <col min="10214" max="10214" width="2.88671875" style="176" customWidth="1"/>
    <col min="10215" max="10215" width="22.5546875" style="176" customWidth="1"/>
    <col min="10216" max="10216" width="2.88671875" style="176" customWidth="1"/>
    <col min="10217" max="10217" width="19.109375" style="176" customWidth="1"/>
    <col min="10218" max="10218" width="2.88671875" style="176" customWidth="1"/>
    <col min="10219" max="10219" width="22.88671875" style="176" customWidth="1"/>
    <col min="10220" max="10220" width="2.88671875" style="176" customWidth="1"/>
    <col min="10221" max="10221" width="24.109375" style="176" customWidth="1"/>
    <col min="10222" max="10222" width="2.88671875" style="176" customWidth="1"/>
    <col min="10223" max="10223" width="22.88671875" style="176" customWidth="1"/>
    <col min="10224" max="10224" width="2.88671875" style="176" customWidth="1"/>
    <col min="10225" max="10225" width="19.88671875" style="176" customWidth="1"/>
    <col min="10226" max="10226" width="2.88671875" style="176" customWidth="1"/>
    <col min="10227" max="10227" width="22.44140625" style="176" customWidth="1"/>
    <col min="10228" max="10228" width="2.88671875" style="176" customWidth="1"/>
    <col min="10229" max="10229" width="21.88671875" style="176" customWidth="1"/>
    <col min="10230" max="10230" width="2.88671875" style="176" customWidth="1"/>
    <col min="10231" max="10231" width="25.109375" style="176" customWidth="1"/>
    <col min="10232" max="10232" width="53.109375" style="176" customWidth="1"/>
    <col min="10233" max="10233" width="2.88671875" style="176" customWidth="1"/>
    <col min="10234" max="10234" width="25.109375" style="176" customWidth="1"/>
    <col min="10235" max="10235" width="2.88671875" style="176" customWidth="1"/>
    <col min="10236" max="10236" width="24" style="176" customWidth="1"/>
    <col min="10237" max="10237" width="2.88671875" style="176" customWidth="1"/>
    <col min="10238" max="10238" width="21.88671875" style="176" customWidth="1"/>
    <col min="10239" max="10239" width="2.88671875" style="176" customWidth="1"/>
    <col min="10240" max="10240" width="22.109375" style="176" customWidth="1"/>
    <col min="10241" max="10241" width="53.88671875" style="176" customWidth="1"/>
    <col min="10242" max="10242" width="2.88671875" style="176" customWidth="1"/>
    <col min="10243" max="10243" width="23.88671875" style="176" customWidth="1"/>
    <col min="10244" max="10244" width="2.88671875" style="176" customWidth="1"/>
    <col min="10245" max="10245" width="22.5546875" style="176" customWidth="1"/>
    <col min="10246" max="10246" width="2.88671875" style="176" customWidth="1"/>
    <col min="10247" max="10247" width="18.88671875" style="176" customWidth="1"/>
    <col min="10248" max="10248" width="2.88671875" style="176" customWidth="1"/>
    <col min="10249" max="10249" width="19.109375" style="176" customWidth="1"/>
    <col min="10250" max="10250" width="2.88671875" style="176" customWidth="1"/>
    <col min="10251" max="10251" width="19.88671875" style="176" customWidth="1"/>
    <col min="10252" max="10420" width="8.88671875" style="176"/>
    <col min="10421" max="10421" width="55.109375" style="176" customWidth="1"/>
    <col min="10422" max="10422" width="2.88671875" style="176" customWidth="1"/>
    <col min="10423" max="10423" width="19.44140625" style="176" customWidth="1"/>
    <col min="10424" max="10424" width="2.88671875" style="176" customWidth="1"/>
    <col min="10425" max="10425" width="20.88671875" style="176" customWidth="1"/>
    <col min="10426" max="10426" width="2.88671875" style="176" customWidth="1"/>
    <col min="10427" max="10427" width="21" style="176" customWidth="1"/>
    <col min="10428" max="10428" width="2.88671875" style="176" customWidth="1"/>
    <col min="10429" max="10429" width="18.88671875" style="176" customWidth="1"/>
    <col min="10430" max="10430" width="2.88671875" style="176" customWidth="1"/>
    <col min="10431" max="10431" width="16.88671875" style="176" customWidth="1"/>
    <col min="10432" max="10432" width="2.88671875" style="176" customWidth="1"/>
    <col min="10433" max="10433" width="16.44140625" style="176" customWidth="1"/>
    <col min="10434" max="10434" width="2.88671875" style="176" customWidth="1"/>
    <col min="10435" max="10435" width="19.88671875" style="176" customWidth="1"/>
    <col min="10436" max="10436" width="2.88671875" style="176" customWidth="1"/>
    <col min="10437" max="10437" width="19.44140625" style="176" customWidth="1"/>
    <col min="10438" max="10438" width="2.88671875" style="176" customWidth="1"/>
    <col min="10439" max="10439" width="17.109375" style="176" customWidth="1"/>
    <col min="10440" max="10440" width="2.88671875" style="176" customWidth="1"/>
    <col min="10441" max="10441" width="19.109375" style="176" customWidth="1"/>
    <col min="10442" max="10442" width="2.88671875" style="176" customWidth="1"/>
    <col min="10443" max="10443" width="18.109375" style="176" customWidth="1"/>
    <col min="10444" max="10444" width="2.88671875" style="176" customWidth="1"/>
    <col min="10445" max="10445" width="17.5546875" style="176" customWidth="1"/>
    <col min="10446" max="10446" width="2.88671875" style="176" customWidth="1"/>
    <col min="10447" max="10447" width="20.88671875" style="176" customWidth="1"/>
    <col min="10448" max="10448" width="2.88671875" style="176" customWidth="1"/>
    <col min="10449" max="10449" width="17.88671875" style="176" customWidth="1"/>
    <col min="10450" max="10450" width="2.88671875" style="176" customWidth="1"/>
    <col min="10451" max="10451" width="19.5546875" style="176" customWidth="1"/>
    <col min="10452" max="10452" width="2.88671875" style="176" customWidth="1"/>
    <col min="10453" max="10453" width="16" style="176" customWidth="1"/>
    <col min="10454" max="10454" width="2.88671875" style="176" customWidth="1"/>
    <col min="10455" max="10455" width="18.88671875" style="176" customWidth="1"/>
    <col min="10456" max="10456" width="2.88671875" style="176" customWidth="1"/>
    <col min="10457" max="10457" width="18.109375" style="176" customWidth="1"/>
    <col min="10458" max="10459" width="8.88671875" style="176" customWidth="1"/>
    <col min="10460" max="10460" width="2.88671875" style="176" customWidth="1"/>
    <col min="10461" max="10461" width="18.88671875" style="176" customWidth="1"/>
    <col min="10462" max="10462" width="2.88671875" style="176" customWidth="1"/>
    <col min="10463" max="10463" width="19" style="176" customWidth="1"/>
    <col min="10464" max="10464" width="2.88671875" style="176" customWidth="1"/>
    <col min="10465" max="10465" width="18.109375" style="176" customWidth="1"/>
    <col min="10466" max="10466" width="2.88671875" style="176" customWidth="1"/>
    <col min="10467" max="10467" width="18.5546875" style="176" customWidth="1"/>
    <col min="10468" max="10468" width="2.88671875" style="176" customWidth="1"/>
    <col min="10469" max="10469" width="18.88671875" style="176" customWidth="1"/>
    <col min="10470" max="10470" width="2.88671875" style="176" customWidth="1"/>
    <col min="10471" max="10471" width="22.5546875" style="176" customWidth="1"/>
    <col min="10472" max="10472" width="2.88671875" style="176" customWidth="1"/>
    <col min="10473" max="10473" width="19.109375" style="176" customWidth="1"/>
    <col min="10474" max="10474" width="2.88671875" style="176" customWidth="1"/>
    <col min="10475" max="10475" width="22.88671875" style="176" customWidth="1"/>
    <col min="10476" max="10476" width="2.88671875" style="176" customWidth="1"/>
    <col min="10477" max="10477" width="24.109375" style="176" customWidth="1"/>
    <col min="10478" max="10478" width="2.88671875" style="176" customWidth="1"/>
    <col min="10479" max="10479" width="22.88671875" style="176" customWidth="1"/>
    <col min="10480" max="10480" width="2.88671875" style="176" customWidth="1"/>
    <col min="10481" max="10481" width="19.88671875" style="176" customWidth="1"/>
    <col min="10482" max="10482" width="2.88671875" style="176" customWidth="1"/>
    <col min="10483" max="10483" width="22.44140625" style="176" customWidth="1"/>
    <col min="10484" max="10484" width="2.88671875" style="176" customWidth="1"/>
    <col min="10485" max="10485" width="21.88671875" style="176" customWidth="1"/>
    <col min="10486" max="10486" width="2.88671875" style="176" customWidth="1"/>
    <col min="10487" max="10487" width="25.109375" style="176" customWidth="1"/>
    <col min="10488" max="10488" width="53.109375" style="176" customWidth="1"/>
    <col min="10489" max="10489" width="2.88671875" style="176" customWidth="1"/>
    <col min="10490" max="10490" width="25.109375" style="176" customWidth="1"/>
    <col min="10491" max="10491" width="2.88671875" style="176" customWidth="1"/>
    <col min="10492" max="10492" width="24" style="176" customWidth="1"/>
    <col min="10493" max="10493" width="2.88671875" style="176" customWidth="1"/>
    <col min="10494" max="10494" width="21.88671875" style="176" customWidth="1"/>
    <col min="10495" max="10495" width="2.88671875" style="176" customWidth="1"/>
    <col min="10496" max="10496" width="22.109375" style="176" customWidth="1"/>
    <col min="10497" max="10497" width="53.88671875" style="176" customWidth="1"/>
    <col min="10498" max="10498" width="2.88671875" style="176" customWidth="1"/>
    <col min="10499" max="10499" width="23.88671875" style="176" customWidth="1"/>
    <col min="10500" max="10500" width="2.88671875" style="176" customWidth="1"/>
    <col min="10501" max="10501" width="22.5546875" style="176" customWidth="1"/>
    <col min="10502" max="10502" width="2.88671875" style="176" customWidth="1"/>
    <col min="10503" max="10503" width="18.88671875" style="176" customWidth="1"/>
    <col min="10504" max="10504" width="2.88671875" style="176" customWidth="1"/>
    <col min="10505" max="10505" width="19.109375" style="176" customWidth="1"/>
    <col min="10506" max="10506" width="2.88671875" style="176" customWidth="1"/>
    <col min="10507" max="10507" width="19.88671875" style="176" customWidth="1"/>
    <col min="10508" max="10676" width="8.88671875" style="176"/>
    <col min="10677" max="10677" width="55.109375" style="176" customWidth="1"/>
    <col min="10678" max="10678" width="2.88671875" style="176" customWidth="1"/>
    <col min="10679" max="10679" width="19.44140625" style="176" customWidth="1"/>
    <col min="10680" max="10680" width="2.88671875" style="176" customWidth="1"/>
    <col min="10681" max="10681" width="20.88671875" style="176" customWidth="1"/>
    <col min="10682" max="10682" width="2.88671875" style="176" customWidth="1"/>
    <col min="10683" max="10683" width="21" style="176" customWidth="1"/>
    <col min="10684" max="10684" width="2.88671875" style="176" customWidth="1"/>
    <col min="10685" max="10685" width="18.88671875" style="176" customWidth="1"/>
    <col min="10686" max="10686" width="2.88671875" style="176" customWidth="1"/>
    <col min="10687" max="10687" width="16.88671875" style="176" customWidth="1"/>
    <col min="10688" max="10688" width="2.88671875" style="176" customWidth="1"/>
    <col min="10689" max="10689" width="16.44140625" style="176" customWidth="1"/>
    <col min="10690" max="10690" width="2.88671875" style="176" customWidth="1"/>
    <col min="10691" max="10691" width="19.88671875" style="176" customWidth="1"/>
    <col min="10692" max="10692" width="2.88671875" style="176" customWidth="1"/>
    <col min="10693" max="10693" width="19.44140625" style="176" customWidth="1"/>
    <col min="10694" max="10694" width="2.88671875" style="176" customWidth="1"/>
    <col min="10695" max="10695" width="17.109375" style="176" customWidth="1"/>
    <col min="10696" max="10696" width="2.88671875" style="176" customWidth="1"/>
    <col min="10697" max="10697" width="19.109375" style="176" customWidth="1"/>
    <col min="10698" max="10698" width="2.88671875" style="176" customWidth="1"/>
    <col min="10699" max="10699" width="18.109375" style="176" customWidth="1"/>
    <col min="10700" max="10700" width="2.88671875" style="176" customWidth="1"/>
    <col min="10701" max="10701" width="17.5546875" style="176" customWidth="1"/>
    <col min="10702" max="10702" width="2.88671875" style="176" customWidth="1"/>
    <col min="10703" max="10703" width="20.88671875" style="176" customWidth="1"/>
    <col min="10704" max="10704" width="2.88671875" style="176" customWidth="1"/>
    <col min="10705" max="10705" width="17.88671875" style="176" customWidth="1"/>
    <col min="10706" max="10706" width="2.88671875" style="176" customWidth="1"/>
    <col min="10707" max="10707" width="19.5546875" style="176" customWidth="1"/>
    <col min="10708" max="10708" width="2.88671875" style="176" customWidth="1"/>
    <col min="10709" max="10709" width="16" style="176" customWidth="1"/>
    <col min="10710" max="10710" width="2.88671875" style="176" customWidth="1"/>
    <col min="10711" max="10711" width="18.88671875" style="176" customWidth="1"/>
    <col min="10712" max="10712" width="2.88671875" style="176" customWidth="1"/>
    <col min="10713" max="10713" width="18.109375" style="176" customWidth="1"/>
    <col min="10714" max="10715" width="8.88671875" style="176" customWidth="1"/>
    <col min="10716" max="10716" width="2.88671875" style="176" customWidth="1"/>
    <col min="10717" max="10717" width="18.88671875" style="176" customWidth="1"/>
    <col min="10718" max="10718" width="2.88671875" style="176" customWidth="1"/>
    <col min="10719" max="10719" width="19" style="176" customWidth="1"/>
    <col min="10720" max="10720" width="2.88671875" style="176" customWidth="1"/>
    <col min="10721" max="10721" width="18.109375" style="176" customWidth="1"/>
    <col min="10722" max="10722" width="2.88671875" style="176" customWidth="1"/>
    <col min="10723" max="10723" width="18.5546875" style="176" customWidth="1"/>
    <col min="10724" max="10724" width="2.88671875" style="176" customWidth="1"/>
    <col min="10725" max="10725" width="18.88671875" style="176" customWidth="1"/>
    <col min="10726" max="10726" width="2.88671875" style="176" customWidth="1"/>
    <col min="10727" max="10727" width="22.5546875" style="176" customWidth="1"/>
    <col min="10728" max="10728" width="2.88671875" style="176" customWidth="1"/>
    <col min="10729" max="10729" width="19.109375" style="176" customWidth="1"/>
    <col min="10730" max="10730" width="2.88671875" style="176" customWidth="1"/>
    <col min="10731" max="10731" width="22.88671875" style="176" customWidth="1"/>
    <col min="10732" max="10732" width="2.88671875" style="176" customWidth="1"/>
    <col min="10733" max="10733" width="24.109375" style="176" customWidth="1"/>
    <col min="10734" max="10734" width="2.88671875" style="176" customWidth="1"/>
    <col min="10735" max="10735" width="22.88671875" style="176" customWidth="1"/>
    <col min="10736" max="10736" width="2.88671875" style="176" customWidth="1"/>
    <col min="10737" max="10737" width="19.88671875" style="176" customWidth="1"/>
    <col min="10738" max="10738" width="2.88671875" style="176" customWidth="1"/>
    <col min="10739" max="10739" width="22.44140625" style="176" customWidth="1"/>
    <col min="10740" max="10740" width="2.88671875" style="176" customWidth="1"/>
    <col min="10741" max="10741" width="21.88671875" style="176" customWidth="1"/>
    <col min="10742" max="10742" width="2.88671875" style="176" customWidth="1"/>
    <col min="10743" max="10743" width="25.109375" style="176" customWidth="1"/>
    <col min="10744" max="10744" width="53.109375" style="176" customWidth="1"/>
    <col min="10745" max="10745" width="2.88671875" style="176" customWidth="1"/>
    <col min="10746" max="10746" width="25.109375" style="176" customWidth="1"/>
    <col min="10747" max="10747" width="2.88671875" style="176" customWidth="1"/>
    <col min="10748" max="10748" width="24" style="176" customWidth="1"/>
    <col min="10749" max="10749" width="2.88671875" style="176" customWidth="1"/>
    <col min="10750" max="10750" width="21.88671875" style="176" customWidth="1"/>
    <col min="10751" max="10751" width="2.88671875" style="176" customWidth="1"/>
    <col min="10752" max="10752" width="22.109375" style="176" customWidth="1"/>
    <col min="10753" max="10753" width="53.88671875" style="176" customWidth="1"/>
    <col min="10754" max="10754" width="2.88671875" style="176" customWidth="1"/>
    <col min="10755" max="10755" width="23.88671875" style="176" customWidth="1"/>
    <col min="10756" max="10756" width="2.88671875" style="176" customWidth="1"/>
    <col min="10757" max="10757" width="22.5546875" style="176" customWidth="1"/>
    <col min="10758" max="10758" width="2.88671875" style="176" customWidth="1"/>
    <col min="10759" max="10759" width="18.88671875" style="176" customWidth="1"/>
    <col min="10760" max="10760" width="2.88671875" style="176" customWidth="1"/>
    <col min="10761" max="10761" width="19.109375" style="176" customWidth="1"/>
    <col min="10762" max="10762" width="2.88671875" style="176" customWidth="1"/>
    <col min="10763" max="10763" width="19.88671875" style="176" customWidth="1"/>
    <col min="10764" max="10932" width="8.88671875" style="176"/>
    <col min="10933" max="10933" width="55.109375" style="176" customWidth="1"/>
    <col min="10934" max="10934" width="2.88671875" style="176" customWidth="1"/>
    <col min="10935" max="10935" width="19.44140625" style="176" customWidth="1"/>
    <col min="10936" max="10936" width="2.88671875" style="176" customWidth="1"/>
    <col min="10937" max="10937" width="20.88671875" style="176" customWidth="1"/>
    <col min="10938" max="10938" width="2.88671875" style="176" customWidth="1"/>
    <col min="10939" max="10939" width="21" style="176" customWidth="1"/>
    <col min="10940" max="10940" width="2.88671875" style="176" customWidth="1"/>
    <col min="10941" max="10941" width="18.88671875" style="176" customWidth="1"/>
    <col min="10942" max="10942" width="2.88671875" style="176" customWidth="1"/>
    <col min="10943" max="10943" width="16.88671875" style="176" customWidth="1"/>
    <col min="10944" max="10944" width="2.88671875" style="176" customWidth="1"/>
    <col min="10945" max="10945" width="16.44140625" style="176" customWidth="1"/>
    <col min="10946" max="10946" width="2.88671875" style="176" customWidth="1"/>
    <col min="10947" max="10947" width="19.88671875" style="176" customWidth="1"/>
    <col min="10948" max="10948" width="2.88671875" style="176" customWidth="1"/>
    <col min="10949" max="10949" width="19.44140625" style="176" customWidth="1"/>
    <col min="10950" max="10950" width="2.88671875" style="176" customWidth="1"/>
    <col min="10951" max="10951" width="17.109375" style="176" customWidth="1"/>
    <col min="10952" max="10952" width="2.88671875" style="176" customWidth="1"/>
    <col min="10953" max="10953" width="19.109375" style="176" customWidth="1"/>
    <col min="10954" max="10954" width="2.88671875" style="176" customWidth="1"/>
    <col min="10955" max="10955" width="18.109375" style="176" customWidth="1"/>
    <col min="10956" max="10956" width="2.88671875" style="176" customWidth="1"/>
    <col min="10957" max="10957" width="17.5546875" style="176" customWidth="1"/>
    <col min="10958" max="10958" width="2.88671875" style="176" customWidth="1"/>
    <col min="10959" max="10959" width="20.88671875" style="176" customWidth="1"/>
    <col min="10960" max="10960" width="2.88671875" style="176" customWidth="1"/>
    <col min="10961" max="10961" width="17.88671875" style="176" customWidth="1"/>
    <col min="10962" max="10962" width="2.88671875" style="176" customWidth="1"/>
    <col min="10963" max="10963" width="19.5546875" style="176" customWidth="1"/>
    <col min="10964" max="10964" width="2.88671875" style="176" customWidth="1"/>
    <col min="10965" max="10965" width="16" style="176" customWidth="1"/>
    <col min="10966" max="10966" width="2.88671875" style="176" customWidth="1"/>
    <col min="10967" max="10967" width="18.88671875" style="176" customWidth="1"/>
    <col min="10968" max="10968" width="2.88671875" style="176" customWidth="1"/>
    <col min="10969" max="10969" width="18.109375" style="176" customWidth="1"/>
    <col min="10970" max="10971" width="8.88671875" style="176" customWidth="1"/>
    <col min="10972" max="10972" width="2.88671875" style="176" customWidth="1"/>
    <col min="10973" max="10973" width="18.88671875" style="176" customWidth="1"/>
    <col min="10974" max="10974" width="2.88671875" style="176" customWidth="1"/>
    <col min="10975" max="10975" width="19" style="176" customWidth="1"/>
    <col min="10976" max="10976" width="2.88671875" style="176" customWidth="1"/>
    <col min="10977" max="10977" width="18.109375" style="176" customWidth="1"/>
    <col min="10978" max="10978" width="2.88671875" style="176" customWidth="1"/>
    <col min="10979" max="10979" width="18.5546875" style="176" customWidth="1"/>
    <col min="10980" max="10980" width="2.88671875" style="176" customWidth="1"/>
    <col min="10981" max="10981" width="18.88671875" style="176" customWidth="1"/>
    <col min="10982" max="10982" width="2.88671875" style="176" customWidth="1"/>
    <col min="10983" max="10983" width="22.5546875" style="176" customWidth="1"/>
    <col min="10984" max="10984" width="2.88671875" style="176" customWidth="1"/>
    <col min="10985" max="10985" width="19.109375" style="176" customWidth="1"/>
    <col min="10986" max="10986" width="2.88671875" style="176" customWidth="1"/>
    <col min="10987" max="10987" width="22.88671875" style="176" customWidth="1"/>
    <col min="10988" max="10988" width="2.88671875" style="176" customWidth="1"/>
    <col min="10989" max="10989" width="24.109375" style="176" customWidth="1"/>
    <col min="10990" max="10990" width="2.88671875" style="176" customWidth="1"/>
    <col min="10991" max="10991" width="22.88671875" style="176" customWidth="1"/>
    <col min="10992" max="10992" width="2.88671875" style="176" customWidth="1"/>
    <col min="10993" max="10993" width="19.88671875" style="176" customWidth="1"/>
    <col min="10994" max="10994" width="2.88671875" style="176" customWidth="1"/>
    <col min="10995" max="10995" width="22.44140625" style="176" customWidth="1"/>
    <col min="10996" max="10996" width="2.88671875" style="176" customWidth="1"/>
    <col min="10997" max="10997" width="21.88671875" style="176" customWidth="1"/>
    <col min="10998" max="10998" width="2.88671875" style="176" customWidth="1"/>
    <col min="10999" max="10999" width="25.109375" style="176" customWidth="1"/>
    <col min="11000" max="11000" width="53.109375" style="176" customWidth="1"/>
    <col min="11001" max="11001" width="2.88671875" style="176" customWidth="1"/>
    <col min="11002" max="11002" width="25.109375" style="176" customWidth="1"/>
    <col min="11003" max="11003" width="2.88671875" style="176" customWidth="1"/>
    <col min="11004" max="11004" width="24" style="176" customWidth="1"/>
    <col min="11005" max="11005" width="2.88671875" style="176" customWidth="1"/>
    <col min="11006" max="11006" width="21.88671875" style="176" customWidth="1"/>
    <col min="11007" max="11007" width="2.88671875" style="176" customWidth="1"/>
    <col min="11008" max="11008" width="22.109375" style="176" customWidth="1"/>
    <col min="11009" max="11009" width="53.88671875" style="176" customWidth="1"/>
    <col min="11010" max="11010" width="2.88671875" style="176" customWidth="1"/>
    <col min="11011" max="11011" width="23.88671875" style="176" customWidth="1"/>
    <col min="11012" max="11012" width="2.88671875" style="176" customWidth="1"/>
    <col min="11013" max="11013" width="22.5546875" style="176" customWidth="1"/>
    <col min="11014" max="11014" width="2.88671875" style="176" customWidth="1"/>
    <col min="11015" max="11015" width="18.88671875" style="176" customWidth="1"/>
    <col min="11016" max="11016" width="2.88671875" style="176" customWidth="1"/>
    <col min="11017" max="11017" width="19.109375" style="176" customWidth="1"/>
    <col min="11018" max="11018" width="2.88671875" style="176" customWidth="1"/>
    <col min="11019" max="11019" width="19.88671875" style="176" customWidth="1"/>
    <col min="11020" max="11188" width="8.88671875" style="176"/>
    <col min="11189" max="11189" width="55.109375" style="176" customWidth="1"/>
    <col min="11190" max="11190" width="2.88671875" style="176" customWidth="1"/>
    <col min="11191" max="11191" width="19.44140625" style="176" customWidth="1"/>
    <col min="11192" max="11192" width="2.88671875" style="176" customWidth="1"/>
    <col min="11193" max="11193" width="20.88671875" style="176" customWidth="1"/>
    <col min="11194" max="11194" width="2.88671875" style="176" customWidth="1"/>
    <col min="11195" max="11195" width="21" style="176" customWidth="1"/>
    <col min="11196" max="11196" width="2.88671875" style="176" customWidth="1"/>
    <col min="11197" max="11197" width="18.88671875" style="176" customWidth="1"/>
    <col min="11198" max="11198" width="2.88671875" style="176" customWidth="1"/>
    <col min="11199" max="11199" width="16.88671875" style="176" customWidth="1"/>
    <col min="11200" max="11200" width="2.88671875" style="176" customWidth="1"/>
    <col min="11201" max="11201" width="16.44140625" style="176" customWidth="1"/>
    <col min="11202" max="11202" width="2.88671875" style="176" customWidth="1"/>
    <col min="11203" max="11203" width="19.88671875" style="176" customWidth="1"/>
    <col min="11204" max="11204" width="2.88671875" style="176" customWidth="1"/>
    <col min="11205" max="11205" width="19.44140625" style="176" customWidth="1"/>
    <col min="11206" max="11206" width="2.88671875" style="176" customWidth="1"/>
    <col min="11207" max="11207" width="17.109375" style="176" customWidth="1"/>
    <col min="11208" max="11208" width="2.88671875" style="176" customWidth="1"/>
    <col min="11209" max="11209" width="19.109375" style="176" customWidth="1"/>
    <col min="11210" max="11210" width="2.88671875" style="176" customWidth="1"/>
    <col min="11211" max="11211" width="18.109375" style="176" customWidth="1"/>
    <col min="11212" max="11212" width="2.88671875" style="176" customWidth="1"/>
    <col min="11213" max="11213" width="17.5546875" style="176" customWidth="1"/>
    <col min="11214" max="11214" width="2.88671875" style="176" customWidth="1"/>
    <col min="11215" max="11215" width="20.88671875" style="176" customWidth="1"/>
    <col min="11216" max="11216" width="2.88671875" style="176" customWidth="1"/>
    <col min="11217" max="11217" width="17.88671875" style="176" customWidth="1"/>
    <col min="11218" max="11218" width="2.88671875" style="176" customWidth="1"/>
    <col min="11219" max="11219" width="19.5546875" style="176" customWidth="1"/>
    <col min="11220" max="11220" width="2.88671875" style="176" customWidth="1"/>
    <col min="11221" max="11221" width="16" style="176" customWidth="1"/>
    <col min="11222" max="11222" width="2.88671875" style="176" customWidth="1"/>
    <col min="11223" max="11223" width="18.88671875" style="176" customWidth="1"/>
    <col min="11224" max="11224" width="2.88671875" style="176" customWidth="1"/>
    <col min="11225" max="11225" width="18.109375" style="176" customWidth="1"/>
    <col min="11226" max="11227" width="8.88671875" style="176" customWidth="1"/>
    <col min="11228" max="11228" width="2.88671875" style="176" customWidth="1"/>
    <col min="11229" max="11229" width="18.88671875" style="176" customWidth="1"/>
    <col min="11230" max="11230" width="2.88671875" style="176" customWidth="1"/>
    <col min="11231" max="11231" width="19" style="176" customWidth="1"/>
    <col min="11232" max="11232" width="2.88671875" style="176" customWidth="1"/>
    <col min="11233" max="11233" width="18.109375" style="176" customWidth="1"/>
    <col min="11234" max="11234" width="2.88671875" style="176" customWidth="1"/>
    <col min="11235" max="11235" width="18.5546875" style="176" customWidth="1"/>
    <col min="11236" max="11236" width="2.88671875" style="176" customWidth="1"/>
    <col min="11237" max="11237" width="18.88671875" style="176" customWidth="1"/>
    <col min="11238" max="11238" width="2.88671875" style="176" customWidth="1"/>
    <col min="11239" max="11239" width="22.5546875" style="176" customWidth="1"/>
    <col min="11240" max="11240" width="2.88671875" style="176" customWidth="1"/>
    <col min="11241" max="11241" width="19.109375" style="176" customWidth="1"/>
    <col min="11242" max="11242" width="2.88671875" style="176" customWidth="1"/>
    <col min="11243" max="11243" width="22.88671875" style="176" customWidth="1"/>
    <col min="11244" max="11244" width="2.88671875" style="176" customWidth="1"/>
    <col min="11245" max="11245" width="24.109375" style="176" customWidth="1"/>
    <col min="11246" max="11246" width="2.88671875" style="176" customWidth="1"/>
    <col min="11247" max="11247" width="22.88671875" style="176" customWidth="1"/>
    <col min="11248" max="11248" width="2.88671875" style="176" customWidth="1"/>
    <col min="11249" max="11249" width="19.88671875" style="176" customWidth="1"/>
    <col min="11250" max="11250" width="2.88671875" style="176" customWidth="1"/>
    <col min="11251" max="11251" width="22.44140625" style="176" customWidth="1"/>
    <col min="11252" max="11252" width="2.88671875" style="176" customWidth="1"/>
    <col min="11253" max="11253" width="21.88671875" style="176" customWidth="1"/>
    <col min="11254" max="11254" width="2.88671875" style="176" customWidth="1"/>
    <col min="11255" max="11255" width="25.109375" style="176" customWidth="1"/>
    <col min="11256" max="11256" width="53.109375" style="176" customWidth="1"/>
    <col min="11257" max="11257" width="2.88671875" style="176" customWidth="1"/>
    <col min="11258" max="11258" width="25.109375" style="176" customWidth="1"/>
    <col min="11259" max="11259" width="2.88671875" style="176" customWidth="1"/>
    <col min="11260" max="11260" width="24" style="176" customWidth="1"/>
    <col min="11261" max="11261" width="2.88671875" style="176" customWidth="1"/>
    <col min="11262" max="11262" width="21.88671875" style="176" customWidth="1"/>
    <col min="11263" max="11263" width="2.88671875" style="176" customWidth="1"/>
    <col min="11264" max="11264" width="22.109375" style="176" customWidth="1"/>
    <col min="11265" max="11265" width="53.88671875" style="176" customWidth="1"/>
    <col min="11266" max="11266" width="2.88671875" style="176" customWidth="1"/>
    <col min="11267" max="11267" width="23.88671875" style="176" customWidth="1"/>
    <col min="11268" max="11268" width="2.88671875" style="176" customWidth="1"/>
    <col min="11269" max="11269" width="22.5546875" style="176" customWidth="1"/>
    <col min="11270" max="11270" width="2.88671875" style="176" customWidth="1"/>
    <col min="11271" max="11271" width="18.88671875" style="176" customWidth="1"/>
    <col min="11272" max="11272" width="2.88671875" style="176" customWidth="1"/>
    <col min="11273" max="11273" width="19.109375" style="176" customWidth="1"/>
    <col min="11274" max="11274" width="2.88671875" style="176" customWidth="1"/>
    <col min="11275" max="11275" width="19.88671875" style="176" customWidth="1"/>
    <col min="11276" max="11444" width="8.88671875" style="176"/>
    <col min="11445" max="11445" width="55.109375" style="176" customWidth="1"/>
    <col min="11446" max="11446" width="2.88671875" style="176" customWidth="1"/>
    <col min="11447" max="11447" width="19.44140625" style="176" customWidth="1"/>
    <col min="11448" max="11448" width="2.88671875" style="176" customWidth="1"/>
    <col min="11449" max="11449" width="20.88671875" style="176" customWidth="1"/>
    <col min="11450" max="11450" width="2.88671875" style="176" customWidth="1"/>
    <col min="11451" max="11451" width="21" style="176" customWidth="1"/>
    <col min="11452" max="11452" width="2.88671875" style="176" customWidth="1"/>
    <col min="11453" max="11453" width="18.88671875" style="176" customWidth="1"/>
    <col min="11454" max="11454" width="2.88671875" style="176" customWidth="1"/>
    <col min="11455" max="11455" width="16.88671875" style="176" customWidth="1"/>
    <col min="11456" max="11456" width="2.88671875" style="176" customWidth="1"/>
    <col min="11457" max="11457" width="16.44140625" style="176" customWidth="1"/>
    <col min="11458" max="11458" width="2.88671875" style="176" customWidth="1"/>
    <col min="11459" max="11459" width="19.88671875" style="176" customWidth="1"/>
    <col min="11460" max="11460" width="2.88671875" style="176" customWidth="1"/>
    <col min="11461" max="11461" width="19.44140625" style="176" customWidth="1"/>
    <col min="11462" max="11462" width="2.88671875" style="176" customWidth="1"/>
    <col min="11463" max="11463" width="17.109375" style="176" customWidth="1"/>
    <col min="11464" max="11464" width="2.88671875" style="176" customWidth="1"/>
    <col min="11465" max="11465" width="19.109375" style="176" customWidth="1"/>
    <col min="11466" max="11466" width="2.88671875" style="176" customWidth="1"/>
    <col min="11467" max="11467" width="18.109375" style="176" customWidth="1"/>
    <col min="11468" max="11468" width="2.88671875" style="176" customWidth="1"/>
    <col min="11469" max="11469" width="17.5546875" style="176" customWidth="1"/>
    <col min="11470" max="11470" width="2.88671875" style="176" customWidth="1"/>
    <col min="11471" max="11471" width="20.88671875" style="176" customWidth="1"/>
    <col min="11472" max="11472" width="2.88671875" style="176" customWidth="1"/>
    <col min="11473" max="11473" width="17.88671875" style="176" customWidth="1"/>
    <col min="11474" max="11474" width="2.88671875" style="176" customWidth="1"/>
    <col min="11475" max="11475" width="19.5546875" style="176" customWidth="1"/>
    <col min="11476" max="11476" width="2.88671875" style="176" customWidth="1"/>
    <col min="11477" max="11477" width="16" style="176" customWidth="1"/>
    <col min="11478" max="11478" width="2.88671875" style="176" customWidth="1"/>
    <col min="11479" max="11479" width="18.88671875" style="176" customWidth="1"/>
    <col min="11480" max="11480" width="2.88671875" style="176" customWidth="1"/>
    <col min="11481" max="11481" width="18.109375" style="176" customWidth="1"/>
    <col min="11482" max="11483" width="8.88671875" style="176" customWidth="1"/>
    <col min="11484" max="11484" width="2.88671875" style="176" customWidth="1"/>
    <col min="11485" max="11485" width="18.88671875" style="176" customWidth="1"/>
    <col min="11486" max="11486" width="2.88671875" style="176" customWidth="1"/>
    <col min="11487" max="11487" width="19" style="176" customWidth="1"/>
    <col min="11488" max="11488" width="2.88671875" style="176" customWidth="1"/>
    <col min="11489" max="11489" width="18.109375" style="176" customWidth="1"/>
    <col min="11490" max="11490" width="2.88671875" style="176" customWidth="1"/>
    <col min="11491" max="11491" width="18.5546875" style="176" customWidth="1"/>
    <col min="11492" max="11492" width="2.88671875" style="176" customWidth="1"/>
    <col min="11493" max="11493" width="18.88671875" style="176" customWidth="1"/>
    <col min="11494" max="11494" width="2.88671875" style="176" customWidth="1"/>
    <col min="11495" max="11495" width="22.5546875" style="176" customWidth="1"/>
    <col min="11496" max="11496" width="2.88671875" style="176" customWidth="1"/>
    <col min="11497" max="11497" width="19.109375" style="176" customWidth="1"/>
    <col min="11498" max="11498" width="2.88671875" style="176" customWidth="1"/>
    <col min="11499" max="11499" width="22.88671875" style="176" customWidth="1"/>
    <col min="11500" max="11500" width="2.88671875" style="176" customWidth="1"/>
    <col min="11501" max="11501" width="24.109375" style="176" customWidth="1"/>
    <col min="11502" max="11502" width="2.88671875" style="176" customWidth="1"/>
    <col min="11503" max="11503" width="22.88671875" style="176" customWidth="1"/>
    <col min="11504" max="11504" width="2.88671875" style="176" customWidth="1"/>
    <col min="11505" max="11505" width="19.88671875" style="176" customWidth="1"/>
    <col min="11506" max="11506" width="2.88671875" style="176" customWidth="1"/>
    <col min="11507" max="11507" width="22.44140625" style="176" customWidth="1"/>
    <col min="11508" max="11508" width="2.88671875" style="176" customWidth="1"/>
    <col min="11509" max="11509" width="21.88671875" style="176" customWidth="1"/>
    <col min="11510" max="11510" width="2.88671875" style="176" customWidth="1"/>
    <col min="11511" max="11511" width="25.109375" style="176" customWidth="1"/>
    <col min="11512" max="11512" width="53.109375" style="176" customWidth="1"/>
    <col min="11513" max="11513" width="2.88671875" style="176" customWidth="1"/>
    <col min="11514" max="11514" width="25.109375" style="176" customWidth="1"/>
    <col min="11515" max="11515" width="2.88671875" style="176" customWidth="1"/>
    <col min="11516" max="11516" width="24" style="176" customWidth="1"/>
    <col min="11517" max="11517" width="2.88671875" style="176" customWidth="1"/>
    <col min="11518" max="11518" width="21.88671875" style="176" customWidth="1"/>
    <col min="11519" max="11519" width="2.88671875" style="176" customWidth="1"/>
    <col min="11520" max="11520" width="22.109375" style="176" customWidth="1"/>
    <col min="11521" max="11521" width="53.88671875" style="176" customWidth="1"/>
    <col min="11522" max="11522" width="2.88671875" style="176" customWidth="1"/>
    <col min="11523" max="11523" width="23.88671875" style="176" customWidth="1"/>
    <col min="11524" max="11524" width="2.88671875" style="176" customWidth="1"/>
    <col min="11525" max="11525" width="22.5546875" style="176" customWidth="1"/>
    <col min="11526" max="11526" width="2.88671875" style="176" customWidth="1"/>
    <col min="11527" max="11527" width="18.88671875" style="176" customWidth="1"/>
    <col min="11528" max="11528" width="2.88671875" style="176" customWidth="1"/>
    <col min="11529" max="11529" width="19.109375" style="176" customWidth="1"/>
    <col min="11530" max="11530" width="2.88671875" style="176" customWidth="1"/>
    <col min="11531" max="11531" width="19.88671875" style="176" customWidth="1"/>
    <col min="11532" max="11700" width="8.88671875" style="176"/>
    <col min="11701" max="11701" width="55.109375" style="176" customWidth="1"/>
    <col min="11702" max="11702" width="2.88671875" style="176" customWidth="1"/>
    <col min="11703" max="11703" width="19.44140625" style="176" customWidth="1"/>
    <col min="11704" max="11704" width="2.88671875" style="176" customWidth="1"/>
    <col min="11705" max="11705" width="20.88671875" style="176" customWidth="1"/>
    <col min="11706" max="11706" width="2.88671875" style="176" customWidth="1"/>
    <col min="11707" max="11707" width="21" style="176" customWidth="1"/>
    <col min="11708" max="11708" width="2.88671875" style="176" customWidth="1"/>
    <col min="11709" max="11709" width="18.88671875" style="176" customWidth="1"/>
    <col min="11710" max="11710" width="2.88671875" style="176" customWidth="1"/>
    <col min="11711" max="11711" width="16.88671875" style="176" customWidth="1"/>
    <col min="11712" max="11712" width="2.88671875" style="176" customWidth="1"/>
    <col min="11713" max="11713" width="16.44140625" style="176" customWidth="1"/>
    <col min="11714" max="11714" width="2.88671875" style="176" customWidth="1"/>
    <col min="11715" max="11715" width="19.88671875" style="176" customWidth="1"/>
    <col min="11716" max="11716" width="2.88671875" style="176" customWidth="1"/>
    <col min="11717" max="11717" width="19.44140625" style="176" customWidth="1"/>
    <col min="11718" max="11718" width="2.88671875" style="176" customWidth="1"/>
    <col min="11719" max="11719" width="17.109375" style="176" customWidth="1"/>
    <col min="11720" max="11720" width="2.88671875" style="176" customWidth="1"/>
    <col min="11721" max="11721" width="19.109375" style="176" customWidth="1"/>
    <col min="11722" max="11722" width="2.88671875" style="176" customWidth="1"/>
    <col min="11723" max="11723" width="18.109375" style="176" customWidth="1"/>
    <col min="11724" max="11724" width="2.88671875" style="176" customWidth="1"/>
    <col min="11725" max="11725" width="17.5546875" style="176" customWidth="1"/>
    <col min="11726" max="11726" width="2.88671875" style="176" customWidth="1"/>
    <col min="11727" max="11727" width="20.88671875" style="176" customWidth="1"/>
    <col min="11728" max="11728" width="2.88671875" style="176" customWidth="1"/>
    <col min="11729" max="11729" width="17.88671875" style="176" customWidth="1"/>
    <col min="11730" max="11730" width="2.88671875" style="176" customWidth="1"/>
    <col min="11731" max="11731" width="19.5546875" style="176" customWidth="1"/>
    <col min="11732" max="11732" width="2.88671875" style="176" customWidth="1"/>
    <col min="11733" max="11733" width="16" style="176" customWidth="1"/>
    <col min="11734" max="11734" width="2.88671875" style="176" customWidth="1"/>
    <col min="11735" max="11735" width="18.88671875" style="176" customWidth="1"/>
    <col min="11736" max="11736" width="2.88671875" style="176" customWidth="1"/>
    <col min="11737" max="11737" width="18.109375" style="176" customWidth="1"/>
    <col min="11738" max="11739" width="8.88671875" style="176" customWidth="1"/>
    <col min="11740" max="11740" width="2.88671875" style="176" customWidth="1"/>
    <col min="11741" max="11741" width="18.88671875" style="176" customWidth="1"/>
    <col min="11742" max="11742" width="2.88671875" style="176" customWidth="1"/>
    <col min="11743" max="11743" width="19" style="176" customWidth="1"/>
    <col min="11744" max="11744" width="2.88671875" style="176" customWidth="1"/>
    <col min="11745" max="11745" width="18.109375" style="176" customWidth="1"/>
    <col min="11746" max="11746" width="2.88671875" style="176" customWidth="1"/>
    <col min="11747" max="11747" width="18.5546875" style="176" customWidth="1"/>
    <col min="11748" max="11748" width="2.88671875" style="176" customWidth="1"/>
    <col min="11749" max="11749" width="18.88671875" style="176" customWidth="1"/>
    <col min="11750" max="11750" width="2.88671875" style="176" customWidth="1"/>
    <col min="11751" max="11751" width="22.5546875" style="176" customWidth="1"/>
    <col min="11752" max="11752" width="2.88671875" style="176" customWidth="1"/>
    <col min="11753" max="11753" width="19.109375" style="176" customWidth="1"/>
    <col min="11754" max="11754" width="2.88671875" style="176" customWidth="1"/>
    <col min="11755" max="11755" width="22.88671875" style="176" customWidth="1"/>
    <col min="11756" max="11756" width="2.88671875" style="176" customWidth="1"/>
    <col min="11757" max="11757" width="24.109375" style="176" customWidth="1"/>
    <col min="11758" max="11758" width="2.88671875" style="176" customWidth="1"/>
    <col min="11759" max="11759" width="22.88671875" style="176" customWidth="1"/>
    <col min="11760" max="11760" width="2.88671875" style="176" customWidth="1"/>
    <col min="11761" max="11761" width="19.88671875" style="176" customWidth="1"/>
    <col min="11762" max="11762" width="2.88671875" style="176" customWidth="1"/>
    <col min="11763" max="11763" width="22.44140625" style="176" customWidth="1"/>
    <col min="11764" max="11764" width="2.88671875" style="176" customWidth="1"/>
    <col min="11765" max="11765" width="21.88671875" style="176" customWidth="1"/>
    <col min="11766" max="11766" width="2.88671875" style="176" customWidth="1"/>
    <col min="11767" max="11767" width="25.109375" style="176" customWidth="1"/>
    <col min="11768" max="11768" width="53.109375" style="176" customWidth="1"/>
    <col min="11769" max="11769" width="2.88671875" style="176" customWidth="1"/>
    <col min="11770" max="11770" width="25.109375" style="176" customWidth="1"/>
    <col min="11771" max="11771" width="2.88671875" style="176" customWidth="1"/>
    <col min="11772" max="11772" width="24" style="176" customWidth="1"/>
    <col min="11773" max="11773" width="2.88671875" style="176" customWidth="1"/>
    <col min="11774" max="11774" width="21.88671875" style="176" customWidth="1"/>
    <col min="11775" max="11775" width="2.88671875" style="176" customWidth="1"/>
    <col min="11776" max="11776" width="22.109375" style="176" customWidth="1"/>
    <col min="11777" max="11777" width="53.88671875" style="176" customWidth="1"/>
    <col min="11778" max="11778" width="2.88671875" style="176" customWidth="1"/>
    <col min="11779" max="11779" width="23.88671875" style="176" customWidth="1"/>
    <col min="11780" max="11780" width="2.88671875" style="176" customWidth="1"/>
    <col min="11781" max="11781" width="22.5546875" style="176" customWidth="1"/>
    <col min="11782" max="11782" width="2.88671875" style="176" customWidth="1"/>
    <col min="11783" max="11783" width="18.88671875" style="176" customWidth="1"/>
    <col min="11784" max="11784" width="2.88671875" style="176" customWidth="1"/>
    <col min="11785" max="11785" width="19.109375" style="176" customWidth="1"/>
    <col min="11786" max="11786" width="2.88671875" style="176" customWidth="1"/>
    <col min="11787" max="11787" width="19.88671875" style="176" customWidth="1"/>
    <col min="11788" max="11956" width="8.88671875" style="176"/>
    <col min="11957" max="11957" width="55.109375" style="176" customWidth="1"/>
    <col min="11958" max="11958" width="2.88671875" style="176" customWidth="1"/>
    <col min="11959" max="11959" width="19.44140625" style="176" customWidth="1"/>
    <col min="11960" max="11960" width="2.88671875" style="176" customWidth="1"/>
    <col min="11961" max="11961" width="20.88671875" style="176" customWidth="1"/>
    <col min="11962" max="11962" width="2.88671875" style="176" customWidth="1"/>
    <col min="11963" max="11963" width="21" style="176" customWidth="1"/>
    <col min="11964" max="11964" width="2.88671875" style="176" customWidth="1"/>
    <col min="11965" max="11965" width="18.88671875" style="176" customWidth="1"/>
    <col min="11966" max="11966" width="2.88671875" style="176" customWidth="1"/>
    <col min="11967" max="11967" width="16.88671875" style="176" customWidth="1"/>
    <col min="11968" max="11968" width="2.88671875" style="176" customWidth="1"/>
    <col min="11969" max="11969" width="16.44140625" style="176" customWidth="1"/>
    <col min="11970" max="11970" width="2.88671875" style="176" customWidth="1"/>
    <col min="11971" max="11971" width="19.88671875" style="176" customWidth="1"/>
    <col min="11972" max="11972" width="2.88671875" style="176" customWidth="1"/>
    <col min="11973" max="11973" width="19.44140625" style="176" customWidth="1"/>
    <col min="11974" max="11974" width="2.88671875" style="176" customWidth="1"/>
    <col min="11975" max="11975" width="17.109375" style="176" customWidth="1"/>
    <col min="11976" max="11976" width="2.88671875" style="176" customWidth="1"/>
    <col min="11977" max="11977" width="19.109375" style="176" customWidth="1"/>
    <col min="11978" max="11978" width="2.88671875" style="176" customWidth="1"/>
    <col min="11979" max="11979" width="18.109375" style="176" customWidth="1"/>
    <col min="11980" max="11980" width="2.88671875" style="176" customWidth="1"/>
    <col min="11981" max="11981" width="17.5546875" style="176" customWidth="1"/>
    <col min="11982" max="11982" width="2.88671875" style="176" customWidth="1"/>
    <col min="11983" max="11983" width="20.88671875" style="176" customWidth="1"/>
    <col min="11984" max="11984" width="2.88671875" style="176" customWidth="1"/>
    <col min="11985" max="11985" width="17.88671875" style="176" customWidth="1"/>
    <col min="11986" max="11986" width="2.88671875" style="176" customWidth="1"/>
    <col min="11987" max="11987" width="19.5546875" style="176" customWidth="1"/>
    <col min="11988" max="11988" width="2.88671875" style="176" customWidth="1"/>
    <col min="11989" max="11989" width="16" style="176" customWidth="1"/>
    <col min="11990" max="11990" width="2.88671875" style="176" customWidth="1"/>
    <col min="11991" max="11991" width="18.88671875" style="176" customWidth="1"/>
    <col min="11992" max="11992" width="2.88671875" style="176" customWidth="1"/>
    <col min="11993" max="11993" width="18.109375" style="176" customWidth="1"/>
    <col min="11994" max="11995" width="8.88671875" style="176" customWidth="1"/>
    <col min="11996" max="11996" width="2.88671875" style="176" customWidth="1"/>
    <col min="11997" max="11997" width="18.88671875" style="176" customWidth="1"/>
    <col min="11998" max="11998" width="2.88671875" style="176" customWidth="1"/>
    <col min="11999" max="11999" width="19" style="176" customWidth="1"/>
    <col min="12000" max="12000" width="2.88671875" style="176" customWidth="1"/>
    <col min="12001" max="12001" width="18.109375" style="176" customWidth="1"/>
    <col min="12002" max="12002" width="2.88671875" style="176" customWidth="1"/>
    <col min="12003" max="12003" width="18.5546875" style="176" customWidth="1"/>
    <col min="12004" max="12004" width="2.88671875" style="176" customWidth="1"/>
    <col min="12005" max="12005" width="18.88671875" style="176" customWidth="1"/>
    <col min="12006" max="12006" width="2.88671875" style="176" customWidth="1"/>
    <col min="12007" max="12007" width="22.5546875" style="176" customWidth="1"/>
    <col min="12008" max="12008" width="2.88671875" style="176" customWidth="1"/>
    <col min="12009" max="12009" width="19.109375" style="176" customWidth="1"/>
    <col min="12010" max="12010" width="2.88671875" style="176" customWidth="1"/>
    <col min="12011" max="12011" width="22.88671875" style="176" customWidth="1"/>
    <col min="12012" max="12012" width="2.88671875" style="176" customWidth="1"/>
    <col min="12013" max="12013" width="24.109375" style="176" customWidth="1"/>
    <col min="12014" max="12014" width="2.88671875" style="176" customWidth="1"/>
    <col min="12015" max="12015" width="22.88671875" style="176" customWidth="1"/>
    <col min="12016" max="12016" width="2.88671875" style="176" customWidth="1"/>
    <col min="12017" max="12017" width="19.88671875" style="176" customWidth="1"/>
    <col min="12018" max="12018" width="2.88671875" style="176" customWidth="1"/>
    <col min="12019" max="12019" width="22.44140625" style="176" customWidth="1"/>
    <col min="12020" max="12020" width="2.88671875" style="176" customWidth="1"/>
    <col min="12021" max="12021" width="21.88671875" style="176" customWidth="1"/>
    <col min="12022" max="12022" width="2.88671875" style="176" customWidth="1"/>
    <col min="12023" max="12023" width="25.109375" style="176" customWidth="1"/>
    <col min="12024" max="12024" width="53.109375" style="176" customWidth="1"/>
    <col min="12025" max="12025" width="2.88671875" style="176" customWidth="1"/>
    <col min="12026" max="12026" width="25.109375" style="176" customWidth="1"/>
    <col min="12027" max="12027" width="2.88671875" style="176" customWidth="1"/>
    <col min="12028" max="12028" width="24" style="176" customWidth="1"/>
    <col min="12029" max="12029" width="2.88671875" style="176" customWidth="1"/>
    <col min="12030" max="12030" width="21.88671875" style="176" customWidth="1"/>
    <col min="12031" max="12031" width="2.88671875" style="176" customWidth="1"/>
    <col min="12032" max="12032" width="22.109375" style="176" customWidth="1"/>
    <col min="12033" max="12033" width="53.88671875" style="176" customWidth="1"/>
    <col min="12034" max="12034" width="2.88671875" style="176" customWidth="1"/>
    <col min="12035" max="12035" width="23.88671875" style="176" customWidth="1"/>
    <col min="12036" max="12036" width="2.88671875" style="176" customWidth="1"/>
    <col min="12037" max="12037" width="22.5546875" style="176" customWidth="1"/>
    <col min="12038" max="12038" width="2.88671875" style="176" customWidth="1"/>
    <col min="12039" max="12039" width="18.88671875" style="176" customWidth="1"/>
    <col min="12040" max="12040" width="2.88671875" style="176" customWidth="1"/>
    <col min="12041" max="12041" width="19.109375" style="176" customWidth="1"/>
    <col min="12042" max="12042" width="2.88671875" style="176" customWidth="1"/>
    <col min="12043" max="12043" width="19.88671875" style="176" customWidth="1"/>
    <col min="12044" max="12212" width="8.88671875" style="176"/>
    <col min="12213" max="12213" width="55.109375" style="176" customWidth="1"/>
    <col min="12214" max="12214" width="2.88671875" style="176" customWidth="1"/>
    <col min="12215" max="12215" width="19.44140625" style="176" customWidth="1"/>
    <col min="12216" max="12216" width="2.88671875" style="176" customWidth="1"/>
    <col min="12217" max="12217" width="20.88671875" style="176" customWidth="1"/>
    <col min="12218" max="12218" width="2.88671875" style="176" customWidth="1"/>
    <col min="12219" max="12219" width="21" style="176" customWidth="1"/>
    <col min="12220" max="12220" width="2.88671875" style="176" customWidth="1"/>
    <col min="12221" max="12221" width="18.88671875" style="176" customWidth="1"/>
    <col min="12222" max="12222" width="2.88671875" style="176" customWidth="1"/>
    <col min="12223" max="12223" width="16.88671875" style="176" customWidth="1"/>
    <col min="12224" max="12224" width="2.88671875" style="176" customWidth="1"/>
    <col min="12225" max="12225" width="16.44140625" style="176" customWidth="1"/>
    <col min="12226" max="12226" width="2.88671875" style="176" customWidth="1"/>
    <col min="12227" max="12227" width="19.88671875" style="176" customWidth="1"/>
    <col min="12228" max="12228" width="2.88671875" style="176" customWidth="1"/>
    <col min="12229" max="12229" width="19.44140625" style="176" customWidth="1"/>
    <col min="12230" max="12230" width="2.88671875" style="176" customWidth="1"/>
    <col min="12231" max="12231" width="17.109375" style="176" customWidth="1"/>
    <col min="12232" max="12232" width="2.88671875" style="176" customWidth="1"/>
    <col min="12233" max="12233" width="19.109375" style="176" customWidth="1"/>
    <col min="12234" max="12234" width="2.88671875" style="176" customWidth="1"/>
    <col min="12235" max="12235" width="18.109375" style="176" customWidth="1"/>
    <col min="12236" max="12236" width="2.88671875" style="176" customWidth="1"/>
    <col min="12237" max="12237" width="17.5546875" style="176" customWidth="1"/>
    <col min="12238" max="12238" width="2.88671875" style="176" customWidth="1"/>
    <col min="12239" max="12239" width="20.88671875" style="176" customWidth="1"/>
    <col min="12240" max="12240" width="2.88671875" style="176" customWidth="1"/>
    <col min="12241" max="12241" width="17.88671875" style="176" customWidth="1"/>
    <col min="12242" max="12242" width="2.88671875" style="176" customWidth="1"/>
    <col min="12243" max="12243" width="19.5546875" style="176" customWidth="1"/>
    <col min="12244" max="12244" width="2.88671875" style="176" customWidth="1"/>
    <col min="12245" max="12245" width="16" style="176" customWidth="1"/>
    <col min="12246" max="12246" width="2.88671875" style="176" customWidth="1"/>
    <col min="12247" max="12247" width="18.88671875" style="176" customWidth="1"/>
    <col min="12248" max="12248" width="2.88671875" style="176" customWidth="1"/>
    <col min="12249" max="12249" width="18.109375" style="176" customWidth="1"/>
    <col min="12250" max="12251" width="8.88671875" style="176" customWidth="1"/>
    <col min="12252" max="12252" width="2.88671875" style="176" customWidth="1"/>
    <col min="12253" max="12253" width="18.88671875" style="176" customWidth="1"/>
    <col min="12254" max="12254" width="2.88671875" style="176" customWidth="1"/>
    <col min="12255" max="12255" width="19" style="176" customWidth="1"/>
    <col min="12256" max="12256" width="2.88671875" style="176" customWidth="1"/>
    <col min="12257" max="12257" width="18.109375" style="176" customWidth="1"/>
    <col min="12258" max="12258" width="2.88671875" style="176" customWidth="1"/>
    <col min="12259" max="12259" width="18.5546875" style="176" customWidth="1"/>
    <col min="12260" max="12260" width="2.88671875" style="176" customWidth="1"/>
    <col min="12261" max="12261" width="18.88671875" style="176" customWidth="1"/>
    <col min="12262" max="12262" width="2.88671875" style="176" customWidth="1"/>
    <col min="12263" max="12263" width="22.5546875" style="176" customWidth="1"/>
    <col min="12264" max="12264" width="2.88671875" style="176" customWidth="1"/>
    <col min="12265" max="12265" width="19.109375" style="176" customWidth="1"/>
    <col min="12266" max="12266" width="2.88671875" style="176" customWidth="1"/>
    <col min="12267" max="12267" width="22.88671875" style="176" customWidth="1"/>
    <col min="12268" max="12268" width="2.88671875" style="176" customWidth="1"/>
    <col min="12269" max="12269" width="24.109375" style="176" customWidth="1"/>
    <col min="12270" max="12270" width="2.88671875" style="176" customWidth="1"/>
    <col min="12271" max="12271" width="22.88671875" style="176" customWidth="1"/>
    <col min="12272" max="12272" width="2.88671875" style="176" customWidth="1"/>
    <col min="12273" max="12273" width="19.88671875" style="176" customWidth="1"/>
    <col min="12274" max="12274" width="2.88671875" style="176" customWidth="1"/>
    <col min="12275" max="12275" width="22.44140625" style="176" customWidth="1"/>
    <col min="12276" max="12276" width="2.88671875" style="176" customWidth="1"/>
    <col min="12277" max="12277" width="21.88671875" style="176" customWidth="1"/>
    <col min="12278" max="12278" width="2.88671875" style="176" customWidth="1"/>
    <col min="12279" max="12279" width="25.109375" style="176" customWidth="1"/>
    <col min="12280" max="12280" width="53.109375" style="176" customWidth="1"/>
    <col min="12281" max="12281" width="2.88671875" style="176" customWidth="1"/>
    <col min="12282" max="12282" width="25.109375" style="176" customWidth="1"/>
    <col min="12283" max="12283" width="2.88671875" style="176" customWidth="1"/>
    <col min="12284" max="12284" width="24" style="176" customWidth="1"/>
    <col min="12285" max="12285" width="2.88671875" style="176" customWidth="1"/>
    <col min="12286" max="12286" width="21.88671875" style="176" customWidth="1"/>
    <col min="12287" max="12287" width="2.88671875" style="176" customWidth="1"/>
    <col min="12288" max="12288" width="22.109375" style="176" customWidth="1"/>
    <col min="12289" max="12289" width="53.88671875" style="176" customWidth="1"/>
    <col min="12290" max="12290" width="2.88671875" style="176" customWidth="1"/>
    <col min="12291" max="12291" width="23.88671875" style="176" customWidth="1"/>
    <col min="12292" max="12292" width="2.88671875" style="176" customWidth="1"/>
    <col min="12293" max="12293" width="22.5546875" style="176" customWidth="1"/>
    <col min="12294" max="12294" width="2.88671875" style="176" customWidth="1"/>
    <col min="12295" max="12295" width="18.88671875" style="176" customWidth="1"/>
    <col min="12296" max="12296" width="2.88671875" style="176" customWidth="1"/>
    <col min="12297" max="12297" width="19.109375" style="176" customWidth="1"/>
    <col min="12298" max="12298" width="2.88671875" style="176" customWidth="1"/>
    <col min="12299" max="12299" width="19.88671875" style="176" customWidth="1"/>
    <col min="12300" max="12468" width="8.88671875" style="176"/>
    <col min="12469" max="12469" width="55.109375" style="176" customWidth="1"/>
    <col min="12470" max="12470" width="2.88671875" style="176" customWidth="1"/>
    <col min="12471" max="12471" width="19.44140625" style="176" customWidth="1"/>
    <col min="12472" max="12472" width="2.88671875" style="176" customWidth="1"/>
    <col min="12473" max="12473" width="20.88671875" style="176" customWidth="1"/>
    <col min="12474" max="12474" width="2.88671875" style="176" customWidth="1"/>
    <col min="12475" max="12475" width="21" style="176" customWidth="1"/>
    <col min="12476" max="12476" width="2.88671875" style="176" customWidth="1"/>
    <col min="12477" max="12477" width="18.88671875" style="176" customWidth="1"/>
    <col min="12478" max="12478" width="2.88671875" style="176" customWidth="1"/>
    <col min="12479" max="12479" width="16.88671875" style="176" customWidth="1"/>
    <col min="12480" max="12480" width="2.88671875" style="176" customWidth="1"/>
    <col min="12481" max="12481" width="16.44140625" style="176" customWidth="1"/>
    <col min="12482" max="12482" width="2.88671875" style="176" customWidth="1"/>
    <col min="12483" max="12483" width="19.88671875" style="176" customWidth="1"/>
    <col min="12484" max="12484" width="2.88671875" style="176" customWidth="1"/>
    <col min="12485" max="12485" width="19.44140625" style="176" customWidth="1"/>
    <col min="12486" max="12486" width="2.88671875" style="176" customWidth="1"/>
    <col min="12487" max="12487" width="17.109375" style="176" customWidth="1"/>
    <col min="12488" max="12488" width="2.88671875" style="176" customWidth="1"/>
    <col min="12489" max="12489" width="19.109375" style="176" customWidth="1"/>
    <col min="12490" max="12490" width="2.88671875" style="176" customWidth="1"/>
    <col min="12491" max="12491" width="18.109375" style="176" customWidth="1"/>
    <col min="12492" max="12492" width="2.88671875" style="176" customWidth="1"/>
    <col min="12493" max="12493" width="17.5546875" style="176" customWidth="1"/>
    <col min="12494" max="12494" width="2.88671875" style="176" customWidth="1"/>
    <col min="12495" max="12495" width="20.88671875" style="176" customWidth="1"/>
    <col min="12496" max="12496" width="2.88671875" style="176" customWidth="1"/>
    <col min="12497" max="12497" width="17.88671875" style="176" customWidth="1"/>
    <col min="12498" max="12498" width="2.88671875" style="176" customWidth="1"/>
    <col min="12499" max="12499" width="19.5546875" style="176" customWidth="1"/>
    <col min="12500" max="12500" width="2.88671875" style="176" customWidth="1"/>
    <col min="12501" max="12501" width="16" style="176" customWidth="1"/>
    <col min="12502" max="12502" width="2.88671875" style="176" customWidth="1"/>
    <col min="12503" max="12503" width="18.88671875" style="176" customWidth="1"/>
    <col min="12504" max="12504" width="2.88671875" style="176" customWidth="1"/>
    <col min="12505" max="12505" width="18.109375" style="176" customWidth="1"/>
    <col min="12506" max="12507" width="8.88671875" style="176" customWidth="1"/>
    <col min="12508" max="12508" width="2.88671875" style="176" customWidth="1"/>
    <col min="12509" max="12509" width="18.88671875" style="176" customWidth="1"/>
    <col min="12510" max="12510" width="2.88671875" style="176" customWidth="1"/>
    <col min="12511" max="12511" width="19" style="176" customWidth="1"/>
    <col min="12512" max="12512" width="2.88671875" style="176" customWidth="1"/>
    <col min="12513" max="12513" width="18.109375" style="176" customWidth="1"/>
    <col min="12514" max="12514" width="2.88671875" style="176" customWidth="1"/>
    <col min="12515" max="12515" width="18.5546875" style="176" customWidth="1"/>
    <col min="12516" max="12516" width="2.88671875" style="176" customWidth="1"/>
    <col min="12517" max="12517" width="18.88671875" style="176" customWidth="1"/>
    <col min="12518" max="12518" width="2.88671875" style="176" customWidth="1"/>
    <col min="12519" max="12519" width="22.5546875" style="176" customWidth="1"/>
    <col min="12520" max="12520" width="2.88671875" style="176" customWidth="1"/>
    <col min="12521" max="12521" width="19.109375" style="176" customWidth="1"/>
    <col min="12522" max="12522" width="2.88671875" style="176" customWidth="1"/>
    <col min="12523" max="12523" width="22.88671875" style="176" customWidth="1"/>
    <col min="12524" max="12524" width="2.88671875" style="176" customWidth="1"/>
    <col min="12525" max="12525" width="24.109375" style="176" customWidth="1"/>
    <col min="12526" max="12526" width="2.88671875" style="176" customWidth="1"/>
    <col min="12527" max="12527" width="22.88671875" style="176" customWidth="1"/>
    <col min="12528" max="12528" width="2.88671875" style="176" customWidth="1"/>
    <col min="12529" max="12529" width="19.88671875" style="176" customWidth="1"/>
    <col min="12530" max="12530" width="2.88671875" style="176" customWidth="1"/>
    <col min="12531" max="12531" width="22.44140625" style="176" customWidth="1"/>
    <col min="12532" max="12532" width="2.88671875" style="176" customWidth="1"/>
    <col min="12533" max="12533" width="21.88671875" style="176" customWidth="1"/>
    <col min="12534" max="12534" width="2.88671875" style="176" customWidth="1"/>
    <col min="12535" max="12535" width="25.109375" style="176" customWidth="1"/>
    <col min="12536" max="12536" width="53.109375" style="176" customWidth="1"/>
    <col min="12537" max="12537" width="2.88671875" style="176" customWidth="1"/>
    <col min="12538" max="12538" width="25.109375" style="176" customWidth="1"/>
    <col min="12539" max="12539" width="2.88671875" style="176" customWidth="1"/>
    <col min="12540" max="12540" width="24" style="176" customWidth="1"/>
    <col min="12541" max="12541" width="2.88671875" style="176" customWidth="1"/>
    <col min="12542" max="12542" width="21.88671875" style="176" customWidth="1"/>
    <col min="12543" max="12543" width="2.88671875" style="176" customWidth="1"/>
    <col min="12544" max="12544" width="22.109375" style="176" customWidth="1"/>
    <col min="12545" max="12545" width="53.88671875" style="176" customWidth="1"/>
    <col min="12546" max="12546" width="2.88671875" style="176" customWidth="1"/>
    <col min="12547" max="12547" width="23.88671875" style="176" customWidth="1"/>
    <col min="12548" max="12548" width="2.88671875" style="176" customWidth="1"/>
    <col min="12549" max="12549" width="22.5546875" style="176" customWidth="1"/>
    <col min="12550" max="12550" width="2.88671875" style="176" customWidth="1"/>
    <col min="12551" max="12551" width="18.88671875" style="176" customWidth="1"/>
    <col min="12552" max="12552" width="2.88671875" style="176" customWidth="1"/>
    <col min="12553" max="12553" width="19.109375" style="176" customWidth="1"/>
    <col min="12554" max="12554" width="2.88671875" style="176" customWidth="1"/>
    <col min="12555" max="12555" width="19.88671875" style="176" customWidth="1"/>
    <col min="12556" max="12724" width="8.88671875" style="176"/>
    <col min="12725" max="12725" width="55.109375" style="176" customWidth="1"/>
    <col min="12726" max="12726" width="2.88671875" style="176" customWidth="1"/>
    <col min="12727" max="12727" width="19.44140625" style="176" customWidth="1"/>
    <col min="12728" max="12728" width="2.88671875" style="176" customWidth="1"/>
    <col min="12729" max="12729" width="20.88671875" style="176" customWidth="1"/>
    <col min="12730" max="12730" width="2.88671875" style="176" customWidth="1"/>
    <col min="12731" max="12731" width="21" style="176" customWidth="1"/>
    <col min="12732" max="12732" width="2.88671875" style="176" customWidth="1"/>
    <col min="12733" max="12733" width="18.88671875" style="176" customWidth="1"/>
    <col min="12734" max="12734" width="2.88671875" style="176" customWidth="1"/>
    <col min="12735" max="12735" width="16.88671875" style="176" customWidth="1"/>
    <col min="12736" max="12736" width="2.88671875" style="176" customWidth="1"/>
    <col min="12737" max="12737" width="16.44140625" style="176" customWidth="1"/>
    <col min="12738" max="12738" width="2.88671875" style="176" customWidth="1"/>
    <col min="12739" max="12739" width="19.88671875" style="176" customWidth="1"/>
    <col min="12740" max="12740" width="2.88671875" style="176" customWidth="1"/>
    <col min="12741" max="12741" width="19.44140625" style="176" customWidth="1"/>
    <col min="12742" max="12742" width="2.88671875" style="176" customWidth="1"/>
    <col min="12743" max="12743" width="17.109375" style="176" customWidth="1"/>
    <col min="12744" max="12744" width="2.88671875" style="176" customWidth="1"/>
    <col min="12745" max="12745" width="19.109375" style="176" customWidth="1"/>
    <col min="12746" max="12746" width="2.88671875" style="176" customWidth="1"/>
    <col min="12747" max="12747" width="18.109375" style="176" customWidth="1"/>
    <col min="12748" max="12748" width="2.88671875" style="176" customWidth="1"/>
    <col min="12749" max="12749" width="17.5546875" style="176" customWidth="1"/>
    <col min="12750" max="12750" width="2.88671875" style="176" customWidth="1"/>
    <col min="12751" max="12751" width="20.88671875" style="176" customWidth="1"/>
    <col min="12752" max="12752" width="2.88671875" style="176" customWidth="1"/>
    <col min="12753" max="12753" width="17.88671875" style="176" customWidth="1"/>
    <col min="12754" max="12754" width="2.88671875" style="176" customWidth="1"/>
    <col min="12755" max="12755" width="19.5546875" style="176" customWidth="1"/>
    <col min="12756" max="12756" width="2.88671875" style="176" customWidth="1"/>
    <col min="12757" max="12757" width="16" style="176" customWidth="1"/>
    <col min="12758" max="12758" width="2.88671875" style="176" customWidth="1"/>
    <col min="12759" max="12759" width="18.88671875" style="176" customWidth="1"/>
    <col min="12760" max="12760" width="2.88671875" style="176" customWidth="1"/>
    <col min="12761" max="12761" width="18.109375" style="176" customWidth="1"/>
    <col min="12762" max="12763" width="8.88671875" style="176" customWidth="1"/>
    <col min="12764" max="12764" width="2.88671875" style="176" customWidth="1"/>
    <col min="12765" max="12765" width="18.88671875" style="176" customWidth="1"/>
    <col min="12766" max="12766" width="2.88671875" style="176" customWidth="1"/>
    <col min="12767" max="12767" width="19" style="176" customWidth="1"/>
    <col min="12768" max="12768" width="2.88671875" style="176" customWidth="1"/>
    <col min="12769" max="12769" width="18.109375" style="176" customWidth="1"/>
    <col min="12770" max="12770" width="2.88671875" style="176" customWidth="1"/>
    <col min="12771" max="12771" width="18.5546875" style="176" customWidth="1"/>
    <col min="12772" max="12772" width="2.88671875" style="176" customWidth="1"/>
    <col min="12773" max="12773" width="18.88671875" style="176" customWidth="1"/>
    <col min="12774" max="12774" width="2.88671875" style="176" customWidth="1"/>
    <col min="12775" max="12775" width="22.5546875" style="176" customWidth="1"/>
    <col min="12776" max="12776" width="2.88671875" style="176" customWidth="1"/>
    <col min="12777" max="12777" width="19.109375" style="176" customWidth="1"/>
    <col min="12778" max="12778" width="2.88671875" style="176" customWidth="1"/>
    <col min="12779" max="12779" width="22.88671875" style="176" customWidth="1"/>
    <col min="12780" max="12780" width="2.88671875" style="176" customWidth="1"/>
    <col min="12781" max="12781" width="24.109375" style="176" customWidth="1"/>
    <col min="12782" max="12782" width="2.88671875" style="176" customWidth="1"/>
    <col min="12783" max="12783" width="22.88671875" style="176" customWidth="1"/>
    <col min="12784" max="12784" width="2.88671875" style="176" customWidth="1"/>
    <col min="12785" max="12785" width="19.88671875" style="176" customWidth="1"/>
    <col min="12786" max="12786" width="2.88671875" style="176" customWidth="1"/>
    <col min="12787" max="12787" width="22.44140625" style="176" customWidth="1"/>
    <col min="12788" max="12788" width="2.88671875" style="176" customWidth="1"/>
    <col min="12789" max="12789" width="21.88671875" style="176" customWidth="1"/>
    <col min="12790" max="12790" width="2.88671875" style="176" customWidth="1"/>
    <col min="12791" max="12791" width="25.109375" style="176" customWidth="1"/>
    <col min="12792" max="12792" width="53.109375" style="176" customWidth="1"/>
    <col min="12793" max="12793" width="2.88671875" style="176" customWidth="1"/>
    <col min="12794" max="12794" width="25.109375" style="176" customWidth="1"/>
    <col min="12795" max="12795" width="2.88671875" style="176" customWidth="1"/>
    <col min="12796" max="12796" width="24" style="176" customWidth="1"/>
    <col min="12797" max="12797" width="2.88671875" style="176" customWidth="1"/>
    <col min="12798" max="12798" width="21.88671875" style="176" customWidth="1"/>
    <col min="12799" max="12799" width="2.88671875" style="176" customWidth="1"/>
    <col min="12800" max="12800" width="22.109375" style="176" customWidth="1"/>
    <col min="12801" max="12801" width="53.88671875" style="176" customWidth="1"/>
    <col min="12802" max="12802" width="2.88671875" style="176" customWidth="1"/>
    <col min="12803" max="12803" width="23.88671875" style="176" customWidth="1"/>
    <col min="12804" max="12804" width="2.88671875" style="176" customWidth="1"/>
    <col min="12805" max="12805" width="22.5546875" style="176" customWidth="1"/>
    <col min="12806" max="12806" width="2.88671875" style="176" customWidth="1"/>
    <col min="12807" max="12807" width="18.88671875" style="176" customWidth="1"/>
    <col min="12808" max="12808" width="2.88671875" style="176" customWidth="1"/>
    <col min="12809" max="12809" width="19.109375" style="176" customWidth="1"/>
    <col min="12810" max="12810" width="2.88671875" style="176" customWidth="1"/>
    <col min="12811" max="12811" width="19.88671875" style="176" customWidth="1"/>
    <col min="12812" max="12980" width="8.88671875" style="176"/>
    <col min="12981" max="12981" width="55.109375" style="176" customWidth="1"/>
    <col min="12982" max="12982" width="2.88671875" style="176" customWidth="1"/>
    <col min="12983" max="12983" width="19.44140625" style="176" customWidth="1"/>
    <col min="12984" max="12984" width="2.88671875" style="176" customWidth="1"/>
    <col min="12985" max="12985" width="20.88671875" style="176" customWidth="1"/>
    <col min="12986" max="12986" width="2.88671875" style="176" customWidth="1"/>
    <col min="12987" max="12987" width="21" style="176" customWidth="1"/>
    <col min="12988" max="12988" width="2.88671875" style="176" customWidth="1"/>
    <col min="12989" max="12989" width="18.88671875" style="176" customWidth="1"/>
    <col min="12990" max="12990" width="2.88671875" style="176" customWidth="1"/>
    <col min="12991" max="12991" width="16.88671875" style="176" customWidth="1"/>
    <col min="12992" max="12992" width="2.88671875" style="176" customWidth="1"/>
    <col min="12993" max="12993" width="16.44140625" style="176" customWidth="1"/>
    <col min="12994" max="12994" width="2.88671875" style="176" customWidth="1"/>
    <col min="12995" max="12995" width="19.88671875" style="176" customWidth="1"/>
    <col min="12996" max="12996" width="2.88671875" style="176" customWidth="1"/>
    <col min="12997" max="12997" width="19.44140625" style="176" customWidth="1"/>
    <col min="12998" max="12998" width="2.88671875" style="176" customWidth="1"/>
    <col min="12999" max="12999" width="17.109375" style="176" customWidth="1"/>
    <col min="13000" max="13000" width="2.88671875" style="176" customWidth="1"/>
    <col min="13001" max="13001" width="19.109375" style="176" customWidth="1"/>
    <col min="13002" max="13002" width="2.88671875" style="176" customWidth="1"/>
    <col min="13003" max="13003" width="18.109375" style="176" customWidth="1"/>
    <col min="13004" max="13004" width="2.88671875" style="176" customWidth="1"/>
    <col min="13005" max="13005" width="17.5546875" style="176" customWidth="1"/>
    <col min="13006" max="13006" width="2.88671875" style="176" customWidth="1"/>
    <col min="13007" max="13007" width="20.88671875" style="176" customWidth="1"/>
    <col min="13008" max="13008" width="2.88671875" style="176" customWidth="1"/>
    <col min="13009" max="13009" width="17.88671875" style="176" customWidth="1"/>
    <col min="13010" max="13010" width="2.88671875" style="176" customWidth="1"/>
    <col min="13011" max="13011" width="19.5546875" style="176" customWidth="1"/>
    <col min="13012" max="13012" width="2.88671875" style="176" customWidth="1"/>
    <col min="13013" max="13013" width="16" style="176" customWidth="1"/>
    <col min="13014" max="13014" width="2.88671875" style="176" customWidth="1"/>
    <col min="13015" max="13015" width="18.88671875" style="176" customWidth="1"/>
    <col min="13016" max="13016" width="2.88671875" style="176" customWidth="1"/>
    <col min="13017" max="13017" width="18.109375" style="176" customWidth="1"/>
    <col min="13018" max="13019" width="8.88671875" style="176" customWidth="1"/>
    <col min="13020" max="13020" width="2.88671875" style="176" customWidth="1"/>
    <col min="13021" max="13021" width="18.88671875" style="176" customWidth="1"/>
    <col min="13022" max="13022" width="2.88671875" style="176" customWidth="1"/>
    <col min="13023" max="13023" width="19" style="176" customWidth="1"/>
    <col min="13024" max="13024" width="2.88671875" style="176" customWidth="1"/>
    <col min="13025" max="13025" width="18.109375" style="176" customWidth="1"/>
    <col min="13026" max="13026" width="2.88671875" style="176" customWidth="1"/>
    <col min="13027" max="13027" width="18.5546875" style="176" customWidth="1"/>
    <col min="13028" max="13028" width="2.88671875" style="176" customWidth="1"/>
    <col min="13029" max="13029" width="18.88671875" style="176" customWidth="1"/>
    <col min="13030" max="13030" width="2.88671875" style="176" customWidth="1"/>
    <col min="13031" max="13031" width="22.5546875" style="176" customWidth="1"/>
    <col min="13032" max="13032" width="2.88671875" style="176" customWidth="1"/>
    <col min="13033" max="13033" width="19.109375" style="176" customWidth="1"/>
    <col min="13034" max="13034" width="2.88671875" style="176" customWidth="1"/>
    <col min="13035" max="13035" width="22.88671875" style="176" customWidth="1"/>
    <col min="13036" max="13036" width="2.88671875" style="176" customWidth="1"/>
    <col min="13037" max="13037" width="24.109375" style="176" customWidth="1"/>
    <col min="13038" max="13038" width="2.88671875" style="176" customWidth="1"/>
    <col min="13039" max="13039" width="22.88671875" style="176" customWidth="1"/>
    <col min="13040" max="13040" width="2.88671875" style="176" customWidth="1"/>
    <col min="13041" max="13041" width="19.88671875" style="176" customWidth="1"/>
    <col min="13042" max="13042" width="2.88671875" style="176" customWidth="1"/>
    <col min="13043" max="13043" width="22.44140625" style="176" customWidth="1"/>
    <col min="13044" max="13044" width="2.88671875" style="176" customWidth="1"/>
    <col min="13045" max="13045" width="21.88671875" style="176" customWidth="1"/>
    <col min="13046" max="13046" width="2.88671875" style="176" customWidth="1"/>
    <col min="13047" max="13047" width="25.109375" style="176" customWidth="1"/>
    <col min="13048" max="13048" width="53.109375" style="176" customWidth="1"/>
    <col min="13049" max="13049" width="2.88671875" style="176" customWidth="1"/>
    <col min="13050" max="13050" width="25.109375" style="176" customWidth="1"/>
    <col min="13051" max="13051" width="2.88671875" style="176" customWidth="1"/>
    <col min="13052" max="13052" width="24" style="176" customWidth="1"/>
    <col min="13053" max="13053" width="2.88671875" style="176" customWidth="1"/>
    <col min="13054" max="13054" width="21.88671875" style="176" customWidth="1"/>
    <col min="13055" max="13055" width="2.88671875" style="176" customWidth="1"/>
    <col min="13056" max="13056" width="22.109375" style="176" customWidth="1"/>
    <col min="13057" max="13057" width="53.88671875" style="176" customWidth="1"/>
    <col min="13058" max="13058" width="2.88671875" style="176" customWidth="1"/>
    <col min="13059" max="13059" width="23.88671875" style="176" customWidth="1"/>
    <col min="13060" max="13060" width="2.88671875" style="176" customWidth="1"/>
    <col min="13061" max="13061" width="22.5546875" style="176" customWidth="1"/>
    <col min="13062" max="13062" width="2.88671875" style="176" customWidth="1"/>
    <col min="13063" max="13063" width="18.88671875" style="176" customWidth="1"/>
    <col min="13064" max="13064" width="2.88671875" style="176" customWidth="1"/>
    <col min="13065" max="13065" width="19.109375" style="176" customWidth="1"/>
    <col min="13066" max="13066" width="2.88671875" style="176" customWidth="1"/>
    <col min="13067" max="13067" width="19.88671875" style="176" customWidth="1"/>
    <col min="13068" max="13236" width="8.88671875" style="176"/>
    <col min="13237" max="13237" width="55.109375" style="176" customWidth="1"/>
    <col min="13238" max="13238" width="2.88671875" style="176" customWidth="1"/>
    <col min="13239" max="13239" width="19.44140625" style="176" customWidth="1"/>
    <col min="13240" max="13240" width="2.88671875" style="176" customWidth="1"/>
    <col min="13241" max="13241" width="20.88671875" style="176" customWidth="1"/>
    <col min="13242" max="13242" width="2.88671875" style="176" customWidth="1"/>
    <col min="13243" max="13243" width="21" style="176" customWidth="1"/>
    <col min="13244" max="13244" width="2.88671875" style="176" customWidth="1"/>
    <col min="13245" max="13245" width="18.88671875" style="176" customWidth="1"/>
    <col min="13246" max="13246" width="2.88671875" style="176" customWidth="1"/>
    <col min="13247" max="13247" width="16.88671875" style="176" customWidth="1"/>
    <col min="13248" max="13248" width="2.88671875" style="176" customWidth="1"/>
    <col min="13249" max="13249" width="16.44140625" style="176" customWidth="1"/>
    <col min="13250" max="13250" width="2.88671875" style="176" customWidth="1"/>
    <col min="13251" max="13251" width="19.88671875" style="176" customWidth="1"/>
    <col min="13252" max="13252" width="2.88671875" style="176" customWidth="1"/>
    <col min="13253" max="13253" width="19.44140625" style="176" customWidth="1"/>
    <col min="13254" max="13254" width="2.88671875" style="176" customWidth="1"/>
    <col min="13255" max="13255" width="17.109375" style="176" customWidth="1"/>
    <col min="13256" max="13256" width="2.88671875" style="176" customWidth="1"/>
    <col min="13257" max="13257" width="19.109375" style="176" customWidth="1"/>
    <col min="13258" max="13258" width="2.88671875" style="176" customWidth="1"/>
    <col min="13259" max="13259" width="18.109375" style="176" customWidth="1"/>
    <col min="13260" max="13260" width="2.88671875" style="176" customWidth="1"/>
    <col min="13261" max="13261" width="17.5546875" style="176" customWidth="1"/>
    <col min="13262" max="13262" width="2.88671875" style="176" customWidth="1"/>
    <col min="13263" max="13263" width="20.88671875" style="176" customWidth="1"/>
    <col min="13264" max="13264" width="2.88671875" style="176" customWidth="1"/>
    <col min="13265" max="13265" width="17.88671875" style="176" customWidth="1"/>
    <col min="13266" max="13266" width="2.88671875" style="176" customWidth="1"/>
    <col min="13267" max="13267" width="19.5546875" style="176" customWidth="1"/>
    <col min="13268" max="13268" width="2.88671875" style="176" customWidth="1"/>
    <col min="13269" max="13269" width="16" style="176" customWidth="1"/>
    <col min="13270" max="13270" width="2.88671875" style="176" customWidth="1"/>
    <col min="13271" max="13271" width="18.88671875" style="176" customWidth="1"/>
    <col min="13272" max="13272" width="2.88671875" style="176" customWidth="1"/>
    <col min="13273" max="13273" width="18.109375" style="176" customWidth="1"/>
    <col min="13274" max="13275" width="8.88671875" style="176" customWidth="1"/>
    <col min="13276" max="13276" width="2.88671875" style="176" customWidth="1"/>
    <col min="13277" max="13277" width="18.88671875" style="176" customWidth="1"/>
    <col min="13278" max="13278" width="2.88671875" style="176" customWidth="1"/>
    <col min="13279" max="13279" width="19" style="176" customWidth="1"/>
    <col min="13280" max="13280" width="2.88671875" style="176" customWidth="1"/>
    <col min="13281" max="13281" width="18.109375" style="176" customWidth="1"/>
    <col min="13282" max="13282" width="2.88671875" style="176" customWidth="1"/>
    <col min="13283" max="13283" width="18.5546875" style="176" customWidth="1"/>
    <col min="13284" max="13284" width="2.88671875" style="176" customWidth="1"/>
    <col min="13285" max="13285" width="18.88671875" style="176" customWidth="1"/>
    <col min="13286" max="13286" width="2.88671875" style="176" customWidth="1"/>
    <col min="13287" max="13287" width="22.5546875" style="176" customWidth="1"/>
    <col min="13288" max="13288" width="2.88671875" style="176" customWidth="1"/>
    <col min="13289" max="13289" width="19.109375" style="176" customWidth="1"/>
    <col min="13290" max="13290" width="2.88671875" style="176" customWidth="1"/>
    <col min="13291" max="13291" width="22.88671875" style="176" customWidth="1"/>
    <col min="13292" max="13292" width="2.88671875" style="176" customWidth="1"/>
    <col min="13293" max="13293" width="24.109375" style="176" customWidth="1"/>
    <col min="13294" max="13294" width="2.88671875" style="176" customWidth="1"/>
    <col min="13295" max="13295" width="22.88671875" style="176" customWidth="1"/>
    <col min="13296" max="13296" width="2.88671875" style="176" customWidth="1"/>
    <col min="13297" max="13297" width="19.88671875" style="176" customWidth="1"/>
    <col min="13298" max="13298" width="2.88671875" style="176" customWidth="1"/>
    <col min="13299" max="13299" width="22.44140625" style="176" customWidth="1"/>
    <col min="13300" max="13300" width="2.88671875" style="176" customWidth="1"/>
    <col min="13301" max="13301" width="21.88671875" style="176" customWidth="1"/>
    <col min="13302" max="13302" width="2.88671875" style="176" customWidth="1"/>
    <col min="13303" max="13303" width="25.109375" style="176" customWidth="1"/>
    <col min="13304" max="13304" width="53.109375" style="176" customWidth="1"/>
    <col min="13305" max="13305" width="2.88671875" style="176" customWidth="1"/>
    <col min="13306" max="13306" width="25.109375" style="176" customWidth="1"/>
    <col min="13307" max="13307" width="2.88671875" style="176" customWidth="1"/>
    <col min="13308" max="13308" width="24" style="176" customWidth="1"/>
    <col min="13309" max="13309" width="2.88671875" style="176" customWidth="1"/>
    <col min="13310" max="13310" width="21.88671875" style="176" customWidth="1"/>
    <col min="13311" max="13311" width="2.88671875" style="176" customWidth="1"/>
    <col min="13312" max="13312" width="22.109375" style="176" customWidth="1"/>
    <col min="13313" max="13313" width="53.88671875" style="176" customWidth="1"/>
    <col min="13314" max="13314" width="2.88671875" style="176" customWidth="1"/>
    <col min="13315" max="13315" width="23.88671875" style="176" customWidth="1"/>
    <col min="13316" max="13316" width="2.88671875" style="176" customWidth="1"/>
    <col min="13317" max="13317" width="22.5546875" style="176" customWidth="1"/>
    <col min="13318" max="13318" width="2.88671875" style="176" customWidth="1"/>
    <col min="13319" max="13319" width="18.88671875" style="176" customWidth="1"/>
    <col min="13320" max="13320" width="2.88671875" style="176" customWidth="1"/>
    <col min="13321" max="13321" width="19.109375" style="176" customWidth="1"/>
    <col min="13322" max="13322" width="2.88671875" style="176" customWidth="1"/>
    <col min="13323" max="13323" width="19.88671875" style="176" customWidth="1"/>
    <col min="13324" max="13492" width="8.88671875" style="176"/>
    <col min="13493" max="13493" width="55.109375" style="176" customWidth="1"/>
    <col min="13494" max="13494" width="2.88671875" style="176" customWidth="1"/>
    <col min="13495" max="13495" width="19.44140625" style="176" customWidth="1"/>
    <col min="13496" max="13496" width="2.88671875" style="176" customWidth="1"/>
    <col min="13497" max="13497" width="20.88671875" style="176" customWidth="1"/>
    <col min="13498" max="13498" width="2.88671875" style="176" customWidth="1"/>
    <col min="13499" max="13499" width="21" style="176" customWidth="1"/>
    <col min="13500" max="13500" width="2.88671875" style="176" customWidth="1"/>
    <col min="13501" max="13501" width="18.88671875" style="176" customWidth="1"/>
    <col min="13502" max="13502" width="2.88671875" style="176" customWidth="1"/>
    <col min="13503" max="13503" width="16.88671875" style="176" customWidth="1"/>
    <col min="13504" max="13504" width="2.88671875" style="176" customWidth="1"/>
    <col min="13505" max="13505" width="16.44140625" style="176" customWidth="1"/>
    <col min="13506" max="13506" width="2.88671875" style="176" customWidth="1"/>
    <col min="13507" max="13507" width="19.88671875" style="176" customWidth="1"/>
    <col min="13508" max="13508" width="2.88671875" style="176" customWidth="1"/>
    <col min="13509" max="13509" width="19.44140625" style="176" customWidth="1"/>
    <col min="13510" max="13510" width="2.88671875" style="176" customWidth="1"/>
    <col min="13511" max="13511" width="17.109375" style="176" customWidth="1"/>
    <col min="13512" max="13512" width="2.88671875" style="176" customWidth="1"/>
    <col min="13513" max="13513" width="19.109375" style="176" customWidth="1"/>
    <col min="13514" max="13514" width="2.88671875" style="176" customWidth="1"/>
    <col min="13515" max="13515" width="18.109375" style="176" customWidth="1"/>
    <col min="13516" max="13516" width="2.88671875" style="176" customWidth="1"/>
    <col min="13517" max="13517" width="17.5546875" style="176" customWidth="1"/>
    <col min="13518" max="13518" width="2.88671875" style="176" customWidth="1"/>
    <col min="13519" max="13519" width="20.88671875" style="176" customWidth="1"/>
    <col min="13520" max="13520" width="2.88671875" style="176" customWidth="1"/>
    <col min="13521" max="13521" width="17.88671875" style="176" customWidth="1"/>
    <col min="13522" max="13522" width="2.88671875" style="176" customWidth="1"/>
    <col min="13523" max="13523" width="19.5546875" style="176" customWidth="1"/>
    <col min="13524" max="13524" width="2.88671875" style="176" customWidth="1"/>
    <col min="13525" max="13525" width="16" style="176" customWidth="1"/>
    <col min="13526" max="13526" width="2.88671875" style="176" customWidth="1"/>
    <col min="13527" max="13527" width="18.88671875" style="176" customWidth="1"/>
    <col min="13528" max="13528" width="2.88671875" style="176" customWidth="1"/>
    <col min="13529" max="13529" width="18.109375" style="176" customWidth="1"/>
    <col min="13530" max="13531" width="8.88671875" style="176" customWidth="1"/>
    <col min="13532" max="13532" width="2.88671875" style="176" customWidth="1"/>
    <col min="13533" max="13533" width="18.88671875" style="176" customWidth="1"/>
    <col min="13534" max="13534" width="2.88671875" style="176" customWidth="1"/>
    <col min="13535" max="13535" width="19" style="176" customWidth="1"/>
    <col min="13536" max="13536" width="2.88671875" style="176" customWidth="1"/>
    <col min="13537" max="13537" width="18.109375" style="176" customWidth="1"/>
    <col min="13538" max="13538" width="2.88671875" style="176" customWidth="1"/>
    <col min="13539" max="13539" width="18.5546875" style="176" customWidth="1"/>
    <col min="13540" max="13540" width="2.88671875" style="176" customWidth="1"/>
    <col min="13541" max="13541" width="18.88671875" style="176" customWidth="1"/>
    <col min="13542" max="13542" width="2.88671875" style="176" customWidth="1"/>
    <col min="13543" max="13543" width="22.5546875" style="176" customWidth="1"/>
    <col min="13544" max="13544" width="2.88671875" style="176" customWidth="1"/>
    <col min="13545" max="13545" width="19.109375" style="176" customWidth="1"/>
    <col min="13546" max="13546" width="2.88671875" style="176" customWidth="1"/>
    <col min="13547" max="13547" width="22.88671875" style="176" customWidth="1"/>
    <col min="13548" max="13548" width="2.88671875" style="176" customWidth="1"/>
    <col min="13549" max="13549" width="24.109375" style="176" customWidth="1"/>
    <col min="13550" max="13550" width="2.88671875" style="176" customWidth="1"/>
    <col min="13551" max="13551" width="22.88671875" style="176" customWidth="1"/>
    <col min="13552" max="13552" width="2.88671875" style="176" customWidth="1"/>
    <col min="13553" max="13553" width="19.88671875" style="176" customWidth="1"/>
    <col min="13554" max="13554" width="2.88671875" style="176" customWidth="1"/>
    <col min="13555" max="13555" width="22.44140625" style="176" customWidth="1"/>
    <col min="13556" max="13556" width="2.88671875" style="176" customWidth="1"/>
    <col min="13557" max="13557" width="21.88671875" style="176" customWidth="1"/>
    <col min="13558" max="13558" width="2.88671875" style="176" customWidth="1"/>
    <col min="13559" max="13559" width="25.109375" style="176" customWidth="1"/>
    <col min="13560" max="13560" width="53.109375" style="176" customWidth="1"/>
    <col min="13561" max="13561" width="2.88671875" style="176" customWidth="1"/>
    <col min="13562" max="13562" width="25.109375" style="176" customWidth="1"/>
    <col min="13563" max="13563" width="2.88671875" style="176" customWidth="1"/>
    <col min="13564" max="13564" width="24" style="176" customWidth="1"/>
    <col min="13565" max="13565" width="2.88671875" style="176" customWidth="1"/>
    <col min="13566" max="13566" width="21.88671875" style="176" customWidth="1"/>
    <col min="13567" max="13567" width="2.88671875" style="176" customWidth="1"/>
    <col min="13568" max="13568" width="22.109375" style="176" customWidth="1"/>
    <col min="13569" max="13569" width="53.88671875" style="176" customWidth="1"/>
    <col min="13570" max="13570" width="2.88671875" style="176" customWidth="1"/>
    <col min="13571" max="13571" width="23.88671875" style="176" customWidth="1"/>
    <col min="13572" max="13572" width="2.88671875" style="176" customWidth="1"/>
    <col min="13573" max="13573" width="22.5546875" style="176" customWidth="1"/>
    <col min="13574" max="13574" width="2.88671875" style="176" customWidth="1"/>
    <col min="13575" max="13575" width="18.88671875" style="176" customWidth="1"/>
    <col min="13576" max="13576" width="2.88671875" style="176" customWidth="1"/>
    <col min="13577" max="13577" width="19.109375" style="176" customWidth="1"/>
    <col min="13578" max="13578" width="2.88671875" style="176" customWidth="1"/>
    <col min="13579" max="13579" width="19.88671875" style="176" customWidth="1"/>
    <col min="13580" max="13748" width="8.88671875" style="176"/>
    <col min="13749" max="13749" width="55.109375" style="176" customWidth="1"/>
    <col min="13750" max="13750" width="2.88671875" style="176" customWidth="1"/>
    <col min="13751" max="13751" width="19.44140625" style="176" customWidth="1"/>
    <col min="13752" max="13752" width="2.88671875" style="176" customWidth="1"/>
    <col min="13753" max="13753" width="20.88671875" style="176" customWidth="1"/>
    <col min="13754" max="13754" width="2.88671875" style="176" customWidth="1"/>
    <col min="13755" max="13755" width="21" style="176" customWidth="1"/>
    <col min="13756" max="13756" width="2.88671875" style="176" customWidth="1"/>
    <col min="13757" max="13757" width="18.88671875" style="176" customWidth="1"/>
    <col min="13758" max="13758" width="2.88671875" style="176" customWidth="1"/>
    <col min="13759" max="13759" width="16.88671875" style="176" customWidth="1"/>
    <col min="13760" max="13760" width="2.88671875" style="176" customWidth="1"/>
    <col min="13761" max="13761" width="16.44140625" style="176" customWidth="1"/>
    <col min="13762" max="13762" width="2.88671875" style="176" customWidth="1"/>
    <col min="13763" max="13763" width="19.88671875" style="176" customWidth="1"/>
    <col min="13764" max="13764" width="2.88671875" style="176" customWidth="1"/>
    <col min="13765" max="13765" width="19.44140625" style="176" customWidth="1"/>
    <col min="13766" max="13766" width="2.88671875" style="176" customWidth="1"/>
    <col min="13767" max="13767" width="17.109375" style="176" customWidth="1"/>
    <col min="13768" max="13768" width="2.88671875" style="176" customWidth="1"/>
    <col min="13769" max="13769" width="19.109375" style="176" customWidth="1"/>
    <col min="13770" max="13770" width="2.88671875" style="176" customWidth="1"/>
    <col min="13771" max="13771" width="18.109375" style="176" customWidth="1"/>
    <col min="13772" max="13772" width="2.88671875" style="176" customWidth="1"/>
    <col min="13773" max="13773" width="17.5546875" style="176" customWidth="1"/>
    <col min="13774" max="13774" width="2.88671875" style="176" customWidth="1"/>
    <col min="13775" max="13775" width="20.88671875" style="176" customWidth="1"/>
    <col min="13776" max="13776" width="2.88671875" style="176" customWidth="1"/>
    <col min="13777" max="13777" width="17.88671875" style="176" customWidth="1"/>
    <col min="13778" max="13778" width="2.88671875" style="176" customWidth="1"/>
    <col min="13779" max="13779" width="19.5546875" style="176" customWidth="1"/>
    <col min="13780" max="13780" width="2.88671875" style="176" customWidth="1"/>
    <col min="13781" max="13781" width="16" style="176" customWidth="1"/>
    <col min="13782" max="13782" width="2.88671875" style="176" customWidth="1"/>
    <col min="13783" max="13783" width="18.88671875" style="176" customWidth="1"/>
    <col min="13784" max="13784" width="2.88671875" style="176" customWidth="1"/>
    <col min="13785" max="13785" width="18.109375" style="176" customWidth="1"/>
    <col min="13786" max="13787" width="8.88671875" style="176" customWidth="1"/>
    <col min="13788" max="13788" width="2.88671875" style="176" customWidth="1"/>
    <col min="13789" max="13789" width="18.88671875" style="176" customWidth="1"/>
    <col min="13790" max="13790" width="2.88671875" style="176" customWidth="1"/>
    <col min="13791" max="13791" width="19" style="176" customWidth="1"/>
    <col min="13792" max="13792" width="2.88671875" style="176" customWidth="1"/>
    <col min="13793" max="13793" width="18.109375" style="176" customWidth="1"/>
    <col min="13794" max="13794" width="2.88671875" style="176" customWidth="1"/>
    <col min="13795" max="13795" width="18.5546875" style="176" customWidth="1"/>
    <col min="13796" max="13796" width="2.88671875" style="176" customWidth="1"/>
    <col min="13797" max="13797" width="18.88671875" style="176" customWidth="1"/>
    <col min="13798" max="13798" width="2.88671875" style="176" customWidth="1"/>
    <col min="13799" max="13799" width="22.5546875" style="176" customWidth="1"/>
    <col min="13800" max="13800" width="2.88671875" style="176" customWidth="1"/>
    <col min="13801" max="13801" width="19.109375" style="176" customWidth="1"/>
    <col min="13802" max="13802" width="2.88671875" style="176" customWidth="1"/>
    <col min="13803" max="13803" width="22.88671875" style="176" customWidth="1"/>
    <col min="13804" max="13804" width="2.88671875" style="176" customWidth="1"/>
    <col min="13805" max="13805" width="24.109375" style="176" customWidth="1"/>
    <col min="13806" max="13806" width="2.88671875" style="176" customWidth="1"/>
    <col min="13807" max="13807" width="22.88671875" style="176" customWidth="1"/>
    <col min="13808" max="13808" width="2.88671875" style="176" customWidth="1"/>
    <col min="13809" max="13809" width="19.88671875" style="176" customWidth="1"/>
    <col min="13810" max="13810" width="2.88671875" style="176" customWidth="1"/>
    <col min="13811" max="13811" width="22.44140625" style="176" customWidth="1"/>
    <col min="13812" max="13812" width="2.88671875" style="176" customWidth="1"/>
    <col min="13813" max="13813" width="21.88671875" style="176" customWidth="1"/>
    <col min="13814" max="13814" width="2.88671875" style="176" customWidth="1"/>
    <col min="13815" max="13815" width="25.109375" style="176" customWidth="1"/>
    <col min="13816" max="13816" width="53.109375" style="176" customWidth="1"/>
    <col min="13817" max="13817" width="2.88671875" style="176" customWidth="1"/>
    <col min="13818" max="13818" width="25.109375" style="176" customWidth="1"/>
    <col min="13819" max="13819" width="2.88671875" style="176" customWidth="1"/>
    <col min="13820" max="13820" width="24" style="176" customWidth="1"/>
    <col min="13821" max="13821" width="2.88671875" style="176" customWidth="1"/>
    <col min="13822" max="13822" width="21.88671875" style="176" customWidth="1"/>
    <col min="13823" max="13823" width="2.88671875" style="176" customWidth="1"/>
    <col min="13824" max="13824" width="22.109375" style="176" customWidth="1"/>
    <col min="13825" max="13825" width="53.88671875" style="176" customWidth="1"/>
    <col min="13826" max="13826" width="2.88671875" style="176" customWidth="1"/>
    <col min="13827" max="13827" width="23.88671875" style="176" customWidth="1"/>
    <col min="13828" max="13828" width="2.88671875" style="176" customWidth="1"/>
    <col min="13829" max="13829" width="22.5546875" style="176" customWidth="1"/>
    <col min="13830" max="13830" width="2.88671875" style="176" customWidth="1"/>
    <col min="13831" max="13831" width="18.88671875" style="176" customWidth="1"/>
    <col min="13832" max="13832" width="2.88671875" style="176" customWidth="1"/>
    <col min="13833" max="13833" width="19.109375" style="176" customWidth="1"/>
    <col min="13834" max="13834" width="2.88671875" style="176" customWidth="1"/>
    <col min="13835" max="13835" width="19.88671875" style="176" customWidth="1"/>
    <col min="13836" max="14004" width="8.88671875" style="176"/>
    <col min="14005" max="14005" width="55.109375" style="176" customWidth="1"/>
    <col min="14006" max="14006" width="2.88671875" style="176" customWidth="1"/>
    <col min="14007" max="14007" width="19.44140625" style="176" customWidth="1"/>
    <col min="14008" max="14008" width="2.88671875" style="176" customWidth="1"/>
    <col min="14009" max="14009" width="20.88671875" style="176" customWidth="1"/>
    <col min="14010" max="14010" width="2.88671875" style="176" customWidth="1"/>
    <col min="14011" max="14011" width="21" style="176" customWidth="1"/>
    <col min="14012" max="14012" width="2.88671875" style="176" customWidth="1"/>
    <col min="14013" max="14013" width="18.88671875" style="176" customWidth="1"/>
    <col min="14014" max="14014" width="2.88671875" style="176" customWidth="1"/>
    <col min="14015" max="14015" width="16.88671875" style="176" customWidth="1"/>
    <col min="14016" max="14016" width="2.88671875" style="176" customWidth="1"/>
    <col min="14017" max="14017" width="16.44140625" style="176" customWidth="1"/>
    <col min="14018" max="14018" width="2.88671875" style="176" customWidth="1"/>
    <col min="14019" max="14019" width="19.88671875" style="176" customWidth="1"/>
    <col min="14020" max="14020" width="2.88671875" style="176" customWidth="1"/>
    <col min="14021" max="14021" width="19.44140625" style="176" customWidth="1"/>
    <col min="14022" max="14022" width="2.88671875" style="176" customWidth="1"/>
    <col min="14023" max="14023" width="17.109375" style="176" customWidth="1"/>
    <col min="14024" max="14024" width="2.88671875" style="176" customWidth="1"/>
    <col min="14025" max="14025" width="19.109375" style="176" customWidth="1"/>
    <col min="14026" max="14026" width="2.88671875" style="176" customWidth="1"/>
    <col min="14027" max="14027" width="18.109375" style="176" customWidth="1"/>
    <col min="14028" max="14028" width="2.88671875" style="176" customWidth="1"/>
    <col min="14029" max="14029" width="17.5546875" style="176" customWidth="1"/>
    <col min="14030" max="14030" width="2.88671875" style="176" customWidth="1"/>
    <col min="14031" max="14031" width="20.88671875" style="176" customWidth="1"/>
    <col min="14032" max="14032" width="2.88671875" style="176" customWidth="1"/>
    <col min="14033" max="14033" width="17.88671875" style="176" customWidth="1"/>
    <col min="14034" max="14034" width="2.88671875" style="176" customWidth="1"/>
    <col min="14035" max="14035" width="19.5546875" style="176" customWidth="1"/>
    <col min="14036" max="14036" width="2.88671875" style="176" customWidth="1"/>
    <col min="14037" max="14037" width="16" style="176" customWidth="1"/>
    <col min="14038" max="14038" width="2.88671875" style="176" customWidth="1"/>
    <col min="14039" max="14039" width="18.88671875" style="176" customWidth="1"/>
    <col min="14040" max="14040" width="2.88671875" style="176" customWidth="1"/>
    <col min="14041" max="14041" width="18.109375" style="176" customWidth="1"/>
    <col min="14042" max="14043" width="8.88671875" style="176" customWidth="1"/>
    <col min="14044" max="14044" width="2.88671875" style="176" customWidth="1"/>
    <col min="14045" max="14045" width="18.88671875" style="176" customWidth="1"/>
    <col min="14046" max="14046" width="2.88671875" style="176" customWidth="1"/>
    <col min="14047" max="14047" width="19" style="176" customWidth="1"/>
    <col min="14048" max="14048" width="2.88671875" style="176" customWidth="1"/>
    <col min="14049" max="14049" width="18.109375" style="176" customWidth="1"/>
    <col min="14050" max="14050" width="2.88671875" style="176" customWidth="1"/>
    <col min="14051" max="14051" width="18.5546875" style="176" customWidth="1"/>
    <col min="14052" max="14052" width="2.88671875" style="176" customWidth="1"/>
    <col min="14053" max="14053" width="18.88671875" style="176" customWidth="1"/>
    <col min="14054" max="14054" width="2.88671875" style="176" customWidth="1"/>
    <col min="14055" max="14055" width="22.5546875" style="176" customWidth="1"/>
    <col min="14056" max="14056" width="2.88671875" style="176" customWidth="1"/>
    <col min="14057" max="14057" width="19.109375" style="176" customWidth="1"/>
    <col min="14058" max="14058" width="2.88671875" style="176" customWidth="1"/>
    <col min="14059" max="14059" width="22.88671875" style="176" customWidth="1"/>
    <col min="14060" max="14060" width="2.88671875" style="176" customWidth="1"/>
    <col min="14061" max="14061" width="24.109375" style="176" customWidth="1"/>
    <col min="14062" max="14062" width="2.88671875" style="176" customWidth="1"/>
    <col min="14063" max="14063" width="22.88671875" style="176" customWidth="1"/>
    <col min="14064" max="14064" width="2.88671875" style="176" customWidth="1"/>
    <col min="14065" max="14065" width="19.88671875" style="176" customWidth="1"/>
    <col min="14066" max="14066" width="2.88671875" style="176" customWidth="1"/>
    <col min="14067" max="14067" width="22.44140625" style="176" customWidth="1"/>
    <col min="14068" max="14068" width="2.88671875" style="176" customWidth="1"/>
    <col min="14069" max="14069" width="21.88671875" style="176" customWidth="1"/>
    <col min="14070" max="14070" width="2.88671875" style="176" customWidth="1"/>
    <col min="14071" max="14071" width="25.109375" style="176" customWidth="1"/>
    <col min="14072" max="14072" width="53.109375" style="176" customWidth="1"/>
    <col min="14073" max="14073" width="2.88671875" style="176" customWidth="1"/>
    <col min="14074" max="14074" width="25.109375" style="176" customWidth="1"/>
    <col min="14075" max="14075" width="2.88671875" style="176" customWidth="1"/>
    <col min="14076" max="14076" width="24" style="176" customWidth="1"/>
    <col min="14077" max="14077" width="2.88671875" style="176" customWidth="1"/>
    <col min="14078" max="14078" width="21.88671875" style="176" customWidth="1"/>
    <col min="14079" max="14079" width="2.88671875" style="176" customWidth="1"/>
    <col min="14080" max="14080" width="22.109375" style="176" customWidth="1"/>
    <col min="14081" max="14081" width="53.88671875" style="176" customWidth="1"/>
    <col min="14082" max="14082" width="2.88671875" style="176" customWidth="1"/>
    <col min="14083" max="14083" width="23.88671875" style="176" customWidth="1"/>
    <col min="14084" max="14084" width="2.88671875" style="176" customWidth="1"/>
    <col min="14085" max="14085" width="22.5546875" style="176" customWidth="1"/>
    <col min="14086" max="14086" width="2.88671875" style="176" customWidth="1"/>
    <col min="14087" max="14087" width="18.88671875" style="176" customWidth="1"/>
    <col min="14088" max="14088" width="2.88671875" style="176" customWidth="1"/>
    <col min="14089" max="14089" width="19.109375" style="176" customWidth="1"/>
    <col min="14090" max="14090" width="2.88671875" style="176" customWidth="1"/>
    <col min="14091" max="14091" width="19.88671875" style="176" customWidth="1"/>
    <col min="14092" max="14260" width="8.88671875" style="176"/>
    <col min="14261" max="14261" width="55.109375" style="176" customWidth="1"/>
    <col min="14262" max="14262" width="2.88671875" style="176" customWidth="1"/>
    <col min="14263" max="14263" width="19.44140625" style="176" customWidth="1"/>
    <col min="14264" max="14264" width="2.88671875" style="176" customWidth="1"/>
    <col min="14265" max="14265" width="20.88671875" style="176" customWidth="1"/>
    <col min="14266" max="14266" width="2.88671875" style="176" customWidth="1"/>
    <col min="14267" max="14267" width="21" style="176" customWidth="1"/>
    <col min="14268" max="14268" width="2.88671875" style="176" customWidth="1"/>
    <col min="14269" max="14269" width="18.88671875" style="176" customWidth="1"/>
    <col min="14270" max="14270" width="2.88671875" style="176" customWidth="1"/>
    <col min="14271" max="14271" width="16.88671875" style="176" customWidth="1"/>
    <col min="14272" max="14272" width="2.88671875" style="176" customWidth="1"/>
    <col min="14273" max="14273" width="16.44140625" style="176" customWidth="1"/>
    <col min="14274" max="14274" width="2.88671875" style="176" customWidth="1"/>
    <col min="14275" max="14275" width="19.88671875" style="176" customWidth="1"/>
    <col min="14276" max="14276" width="2.88671875" style="176" customWidth="1"/>
    <col min="14277" max="14277" width="19.44140625" style="176" customWidth="1"/>
    <col min="14278" max="14278" width="2.88671875" style="176" customWidth="1"/>
    <col min="14279" max="14279" width="17.109375" style="176" customWidth="1"/>
    <col min="14280" max="14280" width="2.88671875" style="176" customWidth="1"/>
    <col min="14281" max="14281" width="19.109375" style="176" customWidth="1"/>
    <col min="14282" max="14282" width="2.88671875" style="176" customWidth="1"/>
    <col min="14283" max="14283" width="18.109375" style="176" customWidth="1"/>
    <col min="14284" max="14284" width="2.88671875" style="176" customWidth="1"/>
    <col min="14285" max="14285" width="17.5546875" style="176" customWidth="1"/>
    <col min="14286" max="14286" width="2.88671875" style="176" customWidth="1"/>
    <col min="14287" max="14287" width="20.88671875" style="176" customWidth="1"/>
    <col min="14288" max="14288" width="2.88671875" style="176" customWidth="1"/>
    <col min="14289" max="14289" width="17.88671875" style="176" customWidth="1"/>
    <col min="14290" max="14290" width="2.88671875" style="176" customWidth="1"/>
    <col min="14291" max="14291" width="19.5546875" style="176" customWidth="1"/>
    <col min="14292" max="14292" width="2.88671875" style="176" customWidth="1"/>
    <col min="14293" max="14293" width="16" style="176" customWidth="1"/>
    <col min="14294" max="14294" width="2.88671875" style="176" customWidth="1"/>
    <col min="14295" max="14295" width="18.88671875" style="176" customWidth="1"/>
    <col min="14296" max="14296" width="2.88671875" style="176" customWidth="1"/>
    <col min="14297" max="14297" width="18.109375" style="176" customWidth="1"/>
    <col min="14298" max="14299" width="8.88671875" style="176" customWidth="1"/>
    <col min="14300" max="14300" width="2.88671875" style="176" customWidth="1"/>
    <col min="14301" max="14301" width="18.88671875" style="176" customWidth="1"/>
    <col min="14302" max="14302" width="2.88671875" style="176" customWidth="1"/>
    <col min="14303" max="14303" width="19" style="176" customWidth="1"/>
    <col min="14304" max="14304" width="2.88671875" style="176" customWidth="1"/>
    <col min="14305" max="14305" width="18.109375" style="176" customWidth="1"/>
    <col min="14306" max="14306" width="2.88671875" style="176" customWidth="1"/>
    <col min="14307" max="14307" width="18.5546875" style="176" customWidth="1"/>
    <col min="14308" max="14308" width="2.88671875" style="176" customWidth="1"/>
    <col min="14309" max="14309" width="18.88671875" style="176" customWidth="1"/>
    <col min="14310" max="14310" width="2.88671875" style="176" customWidth="1"/>
    <col min="14311" max="14311" width="22.5546875" style="176" customWidth="1"/>
    <col min="14312" max="14312" width="2.88671875" style="176" customWidth="1"/>
    <col min="14313" max="14313" width="19.109375" style="176" customWidth="1"/>
    <col min="14314" max="14314" width="2.88671875" style="176" customWidth="1"/>
    <col min="14315" max="14315" width="22.88671875" style="176" customWidth="1"/>
    <col min="14316" max="14316" width="2.88671875" style="176" customWidth="1"/>
    <col min="14317" max="14317" width="24.109375" style="176" customWidth="1"/>
    <col min="14318" max="14318" width="2.88671875" style="176" customWidth="1"/>
    <col min="14319" max="14319" width="22.88671875" style="176" customWidth="1"/>
    <col min="14320" max="14320" width="2.88671875" style="176" customWidth="1"/>
    <col min="14321" max="14321" width="19.88671875" style="176" customWidth="1"/>
    <col min="14322" max="14322" width="2.88671875" style="176" customWidth="1"/>
    <col min="14323" max="14323" width="22.44140625" style="176" customWidth="1"/>
    <col min="14324" max="14324" width="2.88671875" style="176" customWidth="1"/>
    <col min="14325" max="14325" width="21.88671875" style="176" customWidth="1"/>
    <col min="14326" max="14326" width="2.88671875" style="176" customWidth="1"/>
    <col min="14327" max="14327" width="25.109375" style="176" customWidth="1"/>
    <col min="14328" max="14328" width="53.109375" style="176" customWidth="1"/>
    <col min="14329" max="14329" width="2.88671875" style="176" customWidth="1"/>
    <col min="14330" max="14330" width="25.109375" style="176" customWidth="1"/>
    <col min="14331" max="14331" width="2.88671875" style="176" customWidth="1"/>
    <col min="14332" max="14332" width="24" style="176" customWidth="1"/>
    <col min="14333" max="14333" width="2.88671875" style="176" customWidth="1"/>
    <col min="14334" max="14334" width="21.88671875" style="176" customWidth="1"/>
    <col min="14335" max="14335" width="2.88671875" style="176" customWidth="1"/>
    <col min="14336" max="14336" width="22.109375" style="176" customWidth="1"/>
    <col min="14337" max="14337" width="53.88671875" style="176" customWidth="1"/>
    <col min="14338" max="14338" width="2.88671875" style="176" customWidth="1"/>
    <col min="14339" max="14339" width="23.88671875" style="176" customWidth="1"/>
    <col min="14340" max="14340" width="2.88671875" style="176" customWidth="1"/>
    <col min="14341" max="14341" width="22.5546875" style="176" customWidth="1"/>
    <col min="14342" max="14342" width="2.88671875" style="176" customWidth="1"/>
    <col min="14343" max="14343" width="18.88671875" style="176" customWidth="1"/>
    <col min="14344" max="14344" width="2.88671875" style="176" customWidth="1"/>
    <col min="14345" max="14345" width="19.109375" style="176" customWidth="1"/>
    <col min="14346" max="14346" width="2.88671875" style="176" customWidth="1"/>
    <col min="14347" max="14347" width="19.88671875" style="176" customWidth="1"/>
    <col min="14348" max="14516" width="8.88671875" style="176"/>
    <col min="14517" max="14517" width="55.109375" style="176" customWidth="1"/>
    <col min="14518" max="14518" width="2.88671875" style="176" customWidth="1"/>
    <col min="14519" max="14519" width="19.44140625" style="176" customWidth="1"/>
    <col min="14520" max="14520" width="2.88671875" style="176" customWidth="1"/>
    <col min="14521" max="14521" width="20.88671875" style="176" customWidth="1"/>
    <col min="14522" max="14522" width="2.88671875" style="176" customWidth="1"/>
    <col min="14523" max="14523" width="21" style="176" customWidth="1"/>
    <col min="14524" max="14524" width="2.88671875" style="176" customWidth="1"/>
    <col min="14525" max="14525" width="18.88671875" style="176" customWidth="1"/>
    <col min="14526" max="14526" width="2.88671875" style="176" customWidth="1"/>
    <col min="14527" max="14527" width="16.88671875" style="176" customWidth="1"/>
    <col min="14528" max="14528" width="2.88671875" style="176" customWidth="1"/>
    <col min="14529" max="14529" width="16.44140625" style="176" customWidth="1"/>
    <col min="14530" max="14530" width="2.88671875" style="176" customWidth="1"/>
    <col min="14531" max="14531" width="19.88671875" style="176" customWidth="1"/>
    <col min="14532" max="14532" width="2.88671875" style="176" customWidth="1"/>
    <col min="14533" max="14533" width="19.44140625" style="176" customWidth="1"/>
    <col min="14534" max="14534" width="2.88671875" style="176" customWidth="1"/>
    <col min="14535" max="14535" width="17.109375" style="176" customWidth="1"/>
    <col min="14536" max="14536" width="2.88671875" style="176" customWidth="1"/>
    <col min="14537" max="14537" width="19.109375" style="176" customWidth="1"/>
    <col min="14538" max="14538" width="2.88671875" style="176" customWidth="1"/>
    <col min="14539" max="14539" width="18.109375" style="176" customWidth="1"/>
    <col min="14540" max="14540" width="2.88671875" style="176" customWidth="1"/>
    <col min="14541" max="14541" width="17.5546875" style="176" customWidth="1"/>
    <col min="14542" max="14542" width="2.88671875" style="176" customWidth="1"/>
    <col min="14543" max="14543" width="20.88671875" style="176" customWidth="1"/>
    <col min="14544" max="14544" width="2.88671875" style="176" customWidth="1"/>
    <col min="14545" max="14545" width="17.88671875" style="176" customWidth="1"/>
    <col min="14546" max="14546" width="2.88671875" style="176" customWidth="1"/>
    <col min="14547" max="14547" width="19.5546875" style="176" customWidth="1"/>
    <col min="14548" max="14548" width="2.88671875" style="176" customWidth="1"/>
    <col min="14549" max="14549" width="16" style="176" customWidth="1"/>
    <col min="14550" max="14550" width="2.88671875" style="176" customWidth="1"/>
    <col min="14551" max="14551" width="18.88671875" style="176" customWidth="1"/>
    <col min="14552" max="14552" width="2.88671875" style="176" customWidth="1"/>
    <col min="14553" max="14553" width="18.109375" style="176" customWidth="1"/>
    <col min="14554" max="14555" width="8.88671875" style="176" customWidth="1"/>
    <col min="14556" max="14556" width="2.88671875" style="176" customWidth="1"/>
    <col min="14557" max="14557" width="18.88671875" style="176" customWidth="1"/>
    <col min="14558" max="14558" width="2.88671875" style="176" customWidth="1"/>
    <col min="14559" max="14559" width="19" style="176" customWidth="1"/>
    <col min="14560" max="14560" width="2.88671875" style="176" customWidth="1"/>
    <col min="14561" max="14561" width="18.109375" style="176" customWidth="1"/>
    <col min="14562" max="14562" width="2.88671875" style="176" customWidth="1"/>
    <col min="14563" max="14563" width="18.5546875" style="176" customWidth="1"/>
    <col min="14564" max="14564" width="2.88671875" style="176" customWidth="1"/>
    <col min="14565" max="14565" width="18.88671875" style="176" customWidth="1"/>
    <col min="14566" max="14566" width="2.88671875" style="176" customWidth="1"/>
    <col min="14567" max="14567" width="22.5546875" style="176" customWidth="1"/>
    <col min="14568" max="14568" width="2.88671875" style="176" customWidth="1"/>
    <col min="14569" max="14569" width="19.109375" style="176" customWidth="1"/>
    <col min="14570" max="14570" width="2.88671875" style="176" customWidth="1"/>
    <col min="14571" max="14571" width="22.88671875" style="176" customWidth="1"/>
    <col min="14572" max="14572" width="2.88671875" style="176" customWidth="1"/>
    <col min="14573" max="14573" width="24.109375" style="176" customWidth="1"/>
    <col min="14574" max="14574" width="2.88671875" style="176" customWidth="1"/>
    <col min="14575" max="14575" width="22.88671875" style="176" customWidth="1"/>
    <col min="14576" max="14576" width="2.88671875" style="176" customWidth="1"/>
    <col min="14577" max="14577" width="19.88671875" style="176" customWidth="1"/>
    <col min="14578" max="14578" width="2.88671875" style="176" customWidth="1"/>
    <col min="14579" max="14579" width="22.44140625" style="176" customWidth="1"/>
    <col min="14580" max="14580" width="2.88671875" style="176" customWidth="1"/>
    <col min="14581" max="14581" width="21.88671875" style="176" customWidth="1"/>
    <col min="14582" max="14582" width="2.88671875" style="176" customWidth="1"/>
    <col min="14583" max="14583" width="25.109375" style="176" customWidth="1"/>
    <col min="14584" max="14584" width="53.109375" style="176" customWidth="1"/>
    <col min="14585" max="14585" width="2.88671875" style="176" customWidth="1"/>
    <col min="14586" max="14586" width="25.109375" style="176" customWidth="1"/>
    <col min="14587" max="14587" width="2.88671875" style="176" customWidth="1"/>
    <col min="14588" max="14588" width="24" style="176" customWidth="1"/>
    <col min="14589" max="14589" width="2.88671875" style="176" customWidth="1"/>
    <col min="14590" max="14590" width="21.88671875" style="176" customWidth="1"/>
    <col min="14591" max="14591" width="2.88671875" style="176" customWidth="1"/>
    <col min="14592" max="14592" width="22.109375" style="176" customWidth="1"/>
    <col min="14593" max="14593" width="53.88671875" style="176" customWidth="1"/>
    <col min="14594" max="14594" width="2.88671875" style="176" customWidth="1"/>
    <col min="14595" max="14595" width="23.88671875" style="176" customWidth="1"/>
    <col min="14596" max="14596" width="2.88671875" style="176" customWidth="1"/>
    <col min="14597" max="14597" width="22.5546875" style="176" customWidth="1"/>
    <col min="14598" max="14598" width="2.88671875" style="176" customWidth="1"/>
    <col min="14599" max="14599" width="18.88671875" style="176" customWidth="1"/>
    <col min="14600" max="14600" width="2.88671875" style="176" customWidth="1"/>
    <col min="14601" max="14601" width="19.109375" style="176" customWidth="1"/>
    <col min="14602" max="14602" width="2.88671875" style="176" customWidth="1"/>
    <col min="14603" max="14603" width="19.88671875" style="176" customWidth="1"/>
    <col min="14604" max="14772" width="8.88671875" style="176"/>
    <col min="14773" max="14773" width="55.109375" style="176" customWidth="1"/>
    <col min="14774" max="14774" width="2.88671875" style="176" customWidth="1"/>
    <col min="14775" max="14775" width="19.44140625" style="176" customWidth="1"/>
    <col min="14776" max="14776" width="2.88671875" style="176" customWidth="1"/>
    <col min="14777" max="14777" width="20.88671875" style="176" customWidth="1"/>
    <col min="14778" max="14778" width="2.88671875" style="176" customWidth="1"/>
    <col min="14779" max="14779" width="21" style="176" customWidth="1"/>
    <col min="14780" max="14780" width="2.88671875" style="176" customWidth="1"/>
    <col min="14781" max="14781" width="18.88671875" style="176" customWidth="1"/>
    <col min="14782" max="14782" width="2.88671875" style="176" customWidth="1"/>
    <col min="14783" max="14783" width="16.88671875" style="176" customWidth="1"/>
    <col min="14784" max="14784" width="2.88671875" style="176" customWidth="1"/>
    <col min="14785" max="14785" width="16.44140625" style="176" customWidth="1"/>
    <col min="14786" max="14786" width="2.88671875" style="176" customWidth="1"/>
    <col min="14787" max="14787" width="19.88671875" style="176" customWidth="1"/>
    <col min="14788" max="14788" width="2.88671875" style="176" customWidth="1"/>
    <col min="14789" max="14789" width="19.44140625" style="176" customWidth="1"/>
    <col min="14790" max="14790" width="2.88671875" style="176" customWidth="1"/>
    <col min="14791" max="14791" width="17.109375" style="176" customWidth="1"/>
    <col min="14792" max="14792" width="2.88671875" style="176" customWidth="1"/>
    <col min="14793" max="14793" width="19.109375" style="176" customWidth="1"/>
    <col min="14794" max="14794" width="2.88671875" style="176" customWidth="1"/>
    <col min="14795" max="14795" width="18.109375" style="176" customWidth="1"/>
    <col min="14796" max="14796" width="2.88671875" style="176" customWidth="1"/>
    <col min="14797" max="14797" width="17.5546875" style="176" customWidth="1"/>
    <col min="14798" max="14798" width="2.88671875" style="176" customWidth="1"/>
    <col min="14799" max="14799" width="20.88671875" style="176" customWidth="1"/>
    <col min="14800" max="14800" width="2.88671875" style="176" customWidth="1"/>
    <col min="14801" max="14801" width="17.88671875" style="176" customWidth="1"/>
    <col min="14802" max="14802" width="2.88671875" style="176" customWidth="1"/>
    <col min="14803" max="14803" width="19.5546875" style="176" customWidth="1"/>
    <col min="14804" max="14804" width="2.88671875" style="176" customWidth="1"/>
    <col min="14805" max="14805" width="16" style="176" customWidth="1"/>
    <col min="14806" max="14806" width="2.88671875" style="176" customWidth="1"/>
    <col min="14807" max="14807" width="18.88671875" style="176" customWidth="1"/>
    <col min="14808" max="14808" width="2.88671875" style="176" customWidth="1"/>
    <col min="14809" max="14809" width="18.109375" style="176" customWidth="1"/>
    <col min="14810" max="14811" width="8.88671875" style="176" customWidth="1"/>
    <col min="14812" max="14812" width="2.88671875" style="176" customWidth="1"/>
    <col min="14813" max="14813" width="18.88671875" style="176" customWidth="1"/>
    <col min="14814" max="14814" width="2.88671875" style="176" customWidth="1"/>
    <col min="14815" max="14815" width="19" style="176" customWidth="1"/>
    <col min="14816" max="14816" width="2.88671875" style="176" customWidth="1"/>
    <col min="14817" max="14817" width="18.109375" style="176" customWidth="1"/>
    <col min="14818" max="14818" width="2.88671875" style="176" customWidth="1"/>
    <col min="14819" max="14819" width="18.5546875" style="176" customWidth="1"/>
    <col min="14820" max="14820" width="2.88671875" style="176" customWidth="1"/>
    <col min="14821" max="14821" width="18.88671875" style="176" customWidth="1"/>
    <col min="14822" max="14822" width="2.88671875" style="176" customWidth="1"/>
    <col min="14823" max="14823" width="22.5546875" style="176" customWidth="1"/>
    <col min="14824" max="14824" width="2.88671875" style="176" customWidth="1"/>
    <col min="14825" max="14825" width="19.109375" style="176" customWidth="1"/>
    <col min="14826" max="14826" width="2.88671875" style="176" customWidth="1"/>
    <col min="14827" max="14827" width="22.88671875" style="176" customWidth="1"/>
    <col min="14828" max="14828" width="2.88671875" style="176" customWidth="1"/>
    <col min="14829" max="14829" width="24.109375" style="176" customWidth="1"/>
    <col min="14830" max="14830" width="2.88671875" style="176" customWidth="1"/>
    <col min="14831" max="14831" width="22.88671875" style="176" customWidth="1"/>
    <col min="14832" max="14832" width="2.88671875" style="176" customWidth="1"/>
    <col min="14833" max="14833" width="19.88671875" style="176" customWidth="1"/>
    <col min="14834" max="14834" width="2.88671875" style="176" customWidth="1"/>
    <col min="14835" max="14835" width="22.44140625" style="176" customWidth="1"/>
    <col min="14836" max="14836" width="2.88671875" style="176" customWidth="1"/>
    <col min="14837" max="14837" width="21.88671875" style="176" customWidth="1"/>
    <col min="14838" max="14838" width="2.88671875" style="176" customWidth="1"/>
    <col min="14839" max="14839" width="25.109375" style="176" customWidth="1"/>
    <col min="14840" max="14840" width="53.109375" style="176" customWidth="1"/>
    <col min="14841" max="14841" width="2.88671875" style="176" customWidth="1"/>
    <col min="14842" max="14842" width="25.109375" style="176" customWidth="1"/>
    <col min="14843" max="14843" width="2.88671875" style="176" customWidth="1"/>
    <col min="14844" max="14844" width="24" style="176" customWidth="1"/>
    <col min="14845" max="14845" width="2.88671875" style="176" customWidth="1"/>
    <col min="14846" max="14846" width="21.88671875" style="176" customWidth="1"/>
    <col min="14847" max="14847" width="2.88671875" style="176" customWidth="1"/>
    <col min="14848" max="14848" width="22.109375" style="176" customWidth="1"/>
    <col min="14849" max="14849" width="53.88671875" style="176" customWidth="1"/>
    <col min="14850" max="14850" width="2.88671875" style="176" customWidth="1"/>
    <col min="14851" max="14851" width="23.88671875" style="176" customWidth="1"/>
    <col min="14852" max="14852" width="2.88671875" style="176" customWidth="1"/>
    <col min="14853" max="14853" width="22.5546875" style="176" customWidth="1"/>
    <col min="14854" max="14854" width="2.88671875" style="176" customWidth="1"/>
    <col min="14855" max="14855" width="18.88671875" style="176" customWidth="1"/>
    <col min="14856" max="14856" width="2.88671875" style="176" customWidth="1"/>
    <col min="14857" max="14857" width="19.109375" style="176" customWidth="1"/>
    <col min="14858" max="14858" width="2.88671875" style="176" customWidth="1"/>
    <col min="14859" max="14859" width="19.88671875" style="176" customWidth="1"/>
    <col min="14860" max="15028" width="8.88671875" style="176"/>
    <col min="15029" max="15029" width="55.109375" style="176" customWidth="1"/>
    <col min="15030" max="15030" width="2.88671875" style="176" customWidth="1"/>
    <col min="15031" max="15031" width="19.44140625" style="176" customWidth="1"/>
    <col min="15032" max="15032" width="2.88671875" style="176" customWidth="1"/>
    <col min="15033" max="15033" width="20.88671875" style="176" customWidth="1"/>
    <col min="15034" max="15034" width="2.88671875" style="176" customWidth="1"/>
    <col min="15035" max="15035" width="21" style="176" customWidth="1"/>
    <col min="15036" max="15036" width="2.88671875" style="176" customWidth="1"/>
    <col min="15037" max="15037" width="18.88671875" style="176" customWidth="1"/>
    <col min="15038" max="15038" width="2.88671875" style="176" customWidth="1"/>
    <col min="15039" max="15039" width="16.88671875" style="176" customWidth="1"/>
    <col min="15040" max="15040" width="2.88671875" style="176" customWidth="1"/>
    <col min="15041" max="15041" width="16.44140625" style="176" customWidth="1"/>
    <col min="15042" max="15042" width="2.88671875" style="176" customWidth="1"/>
    <col min="15043" max="15043" width="19.88671875" style="176" customWidth="1"/>
    <col min="15044" max="15044" width="2.88671875" style="176" customWidth="1"/>
    <col min="15045" max="15045" width="19.44140625" style="176" customWidth="1"/>
    <col min="15046" max="15046" width="2.88671875" style="176" customWidth="1"/>
    <col min="15047" max="15047" width="17.109375" style="176" customWidth="1"/>
    <col min="15048" max="15048" width="2.88671875" style="176" customWidth="1"/>
    <col min="15049" max="15049" width="19.109375" style="176" customWidth="1"/>
    <col min="15050" max="15050" width="2.88671875" style="176" customWidth="1"/>
    <col min="15051" max="15051" width="18.109375" style="176" customWidth="1"/>
    <col min="15052" max="15052" width="2.88671875" style="176" customWidth="1"/>
    <col min="15053" max="15053" width="17.5546875" style="176" customWidth="1"/>
    <col min="15054" max="15054" width="2.88671875" style="176" customWidth="1"/>
    <col min="15055" max="15055" width="20.88671875" style="176" customWidth="1"/>
    <col min="15056" max="15056" width="2.88671875" style="176" customWidth="1"/>
    <col min="15057" max="15057" width="17.88671875" style="176" customWidth="1"/>
    <col min="15058" max="15058" width="2.88671875" style="176" customWidth="1"/>
    <col min="15059" max="15059" width="19.5546875" style="176" customWidth="1"/>
    <col min="15060" max="15060" width="2.88671875" style="176" customWidth="1"/>
    <col min="15061" max="15061" width="16" style="176" customWidth="1"/>
    <col min="15062" max="15062" width="2.88671875" style="176" customWidth="1"/>
    <col min="15063" max="15063" width="18.88671875" style="176" customWidth="1"/>
    <col min="15064" max="15064" width="2.88671875" style="176" customWidth="1"/>
    <col min="15065" max="15065" width="18.109375" style="176" customWidth="1"/>
    <col min="15066" max="15067" width="8.88671875" style="176" customWidth="1"/>
    <col min="15068" max="15068" width="2.88671875" style="176" customWidth="1"/>
    <col min="15069" max="15069" width="18.88671875" style="176" customWidth="1"/>
    <col min="15070" max="15070" width="2.88671875" style="176" customWidth="1"/>
    <col min="15071" max="15071" width="19" style="176" customWidth="1"/>
    <col min="15072" max="15072" width="2.88671875" style="176" customWidth="1"/>
    <col min="15073" max="15073" width="18.109375" style="176" customWidth="1"/>
    <col min="15074" max="15074" width="2.88671875" style="176" customWidth="1"/>
    <col min="15075" max="15075" width="18.5546875" style="176" customWidth="1"/>
    <col min="15076" max="15076" width="2.88671875" style="176" customWidth="1"/>
    <col min="15077" max="15077" width="18.88671875" style="176" customWidth="1"/>
    <col min="15078" max="15078" width="2.88671875" style="176" customWidth="1"/>
    <col min="15079" max="15079" width="22.5546875" style="176" customWidth="1"/>
    <col min="15080" max="15080" width="2.88671875" style="176" customWidth="1"/>
    <col min="15081" max="15081" width="19.109375" style="176" customWidth="1"/>
    <col min="15082" max="15082" width="2.88671875" style="176" customWidth="1"/>
    <col min="15083" max="15083" width="22.88671875" style="176" customWidth="1"/>
    <col min="15084" max="15084" width="2.88671875" style="176" customWidth="1"/>
    <col min="15085" max="15085" width="24.109375" style="176" customWidth="1"/>
    <col min="15086" max="15086" width="2.88671875" style="176" customWidth="1"/>
    <col min="15087" max="15087" width="22.88671875" style="176" customWidth="1"/>
    <col min="15088" max="15088" width="2.88671875" style="176" customWidth="1"/>
    <col min="15089" max="15089" width="19.88671875" style="176" customWidth="1"/>
    <col min="15090" max="15090" width="2.88671875" style="176" customWidth="1"/>
    <col min="15091" max="15091" width="22.44140625" style="176" customWidth="1"/>
    <col min="15092" max="15092" width="2.88671875" style="176" customWidth="1"/>
    <col min="15093" max="15093" width="21.88671875" style="176" customWidth="1"/>
    <col min="15094" max="15094" width="2.88671875" style="176" customWidth="1"/>
    <col min="15095" max="15095" width="25.109375" style="176" customWidth="1"/>
    <col min="15096" max="15096" width="53.109375" style="176" customWidth="1"/>
    <col min="15097" max="15097" width="2.88671875" style="176" customWidth="1"/>
    <col min="15098" max="15098" width="25.109375" style="176" customWidth="1"/>
    <col min="15099" max="15099" width="2.88671875" style="176" customWidth="1"/>
    <col min="15100" max="15100" width="24" style="176" customWidth="1"/>
    <col min="15101" max="15101" width="2.88671875" style="176" customWidth="1"/>
    <col min="15102" max="15102" width="21.88671875" style="176" customWidth="1"/>
    <col min="15103" max="15103" width="2.88671875" style="176" customWidth="1"/>
    <col min="15104" max="15104" width="22.109375" style="176" customWidth="1"/>
    <col min="15105" max="15105" width="53.88671875" style="176" customWidth="1"/>
    <col min="15106" max="15106" width="2.88671875" style="176" customWidth="1"/>
    <col min="15107" max="15107" width="23.88671875" style="176" customWidth="1"/>
    <col min="15108" max="15108" width="2.88671875" style="176" customWidth="1"/>
    <col min="15109" max="15109" width="22.5546875" style="176" customWidth="1"/>
    <col min="15110" max="15110" width="2.88671875" style="176" customWidth="1"/>
    <col min="15111" max="15111" width="18.88671875" style="176" customWidth="1"/>
    <col min="15112" max="15112" width="2.88671875" style="176" customWidth="1"/>
    <col min="15113" max="15113" width="19.109375" style="176" customWidth="1"/>
    <col min="15114" max="15114" width="2.88671875" style="176" customWidth="1"/>
    <col min="15115" max="15115" width="19.88671875" style="176" customWidth="1"/>
    <col min="15116" max="15284" width="8.88671875" style="176"/>
    <col min="15285" max="15285" width="55.109375" style="176" customWidth="1"/>
    <col min="15286" max="15286" width="2.88671875" style="176" customWidth="1"/>
    <col min="15287" max="15287" width="19.44140625" style="176" customWidth="1"/>
    <col min="15288" max="15288" width="2.88671875" style="176" customWidth="1"/>
    <col min="15289" max="15289" width="20.88671875" style="176" customWidth="1"/>
    <col min="15290" max="15290" width="2.88671875" style="176" customWidth="1"/>
    <col min="15291" max="15291" width="21" style="176" customWidth="1"/>
    <col min="15292" max="15292" width="2.88671875" style="176" customWidth="1"/>
    <col min="15293" max="15293" width="18.88671875" style="176" customWidth="1"/>
    <col min="15294" max="15294" width="2.88671875" style="176" customWidth="1"/>
    <col min="15295" max="15295" width="16.88671875" style="176" customWidth="1"/>
    <col min="15296" max="15296" width="2.88671875" style="176" customWidth="1"/>
    <col min="15297" max="15297" width="16.44140625" style="176" customWidth="1"/>
    <col min="15298" max="15298" width="2.88671875" style="176" customWidth="1"/>
    <col min="15299" max="15299" width="19.88671875" style="176" customWidth="1"/>
    <col min="15300" max="15300" width="2.88671875" style="176" customWidth="1"/>
    <col min="15301" max="15301" width="19.44140625" style="176" customWidth="1"/>
    <col min="15302" max="15302" width="2.88671875" style="176" customWidth="1"/>
    <col min="15303" max="15303" width="17.109375" style="176" customWidth="1"/>
    <col min="15304" max="15304" width="2.88671875" style="176" customWidth="1"/>
    <col min="15305" max="15305" width="19.109375" style="176" customWidth="1"/>
    <col min="15306" max="15306" width="2.88671875" style="176" customWidth="1"/>
    <col min="15307" max="15307" width="18.109375" style="176" customWidth="1"/>
    <col min="15308" max="15308" width="2.88671875" style="176" customWidth="1"/>
    <col min="15309" max="15309" width="17.5546875" style="176" customWidth="1"/>
    <col min="15310" max="15310" width="2.88671875" style="176" customWidth="1"/>
    <col min="15311" max="15311" width="20.88671875" style="176" customWidth="1"/>
    <col min="15312" max="15312" width="2.88671875" style="176" customWidth="1"/>
    <col min="15313" max="15313" width="17.88671875" style="176" customWidth="1"/>
    <col min="15314" max="15314" width="2.88671875" style="176" customWidth="1"/>
    <col min="15315" max="15315" width="19.5546875" style="176" customWidth="1"/>
    <col min="15316" max="15316" width="2.88671875" style="176" customWidth="1"/>
    <col min="15317" max="15317" width="16" style="176" customWidth="1"/>
    <col min="15318" max="15318" width="2.88671875" style="176" customWidth="1"/>
    <col min="15319" max="15319" width="18.88671875" style="176" customWidth="1"/>
    <col min="15320" max="15320" width="2.88671875" style="176" customWidth="1"/>
    <col min="15321" max="15321" width="18.109375" style="176" customWidth="1"/>
    <col min="15322" max="15323" width="8.88671875" style="176" customWidth="1"/>
    <col min="15324" max="15324" width="2.88671875" style="176" customWidth="1"/>
    <col min="15325" max="15325" width="18.88671875" style="176" customWidth="1"/>
    <col min="15326" max="15326" width="2.88671875" style="176" customWidth="1"/>
    <col min="15327" max="15327" width="19" style="176" customWidth="1"/>
    <col min="15328" max="15328" width="2.88671875" style="176" customWidth="1"/>
    <col min="15329" max="15329" width="18.109375" style="176" customWidth="1"/>
    <col min="15330" max="15330" width="2.88671875" style="176" customWidth="1"/>
    <col min="15331" max="15331" width="18.5546875" style="176" customWidth="1"/>
    <col min="15332" max="15332" width="2.88671875" style="176" customWidth="1"/>
    <col min="15333" max="15333" width="18.88671875" style="176" customWidth="1"/>
    <col min="15334" max="15334" width="2.88671875" style="176" customWidth="1"/>
    <col min="15335" max="15335" width="22.5546875" style="176" customWidth="1"/>
    <col min="15336" max="15336" width="2.88671875" style="176" customWidth="1"/>
    <col min="15337" max="15337" width="19.109375" style="176" customWidth="1"/>
    <col min="15338" max="15338" width="2.88671875" style="176" customWidth="1"/>
    <col min="15339" max="15339" width="22.88671875" style="176" customWidth="1"/>
    <col min="15340" max="15340" width="2.88671875" style="176" customWidth="1"/>
    <col min="15341" max="15341" width="24.109375" style="176" customWidth="1"/>
    <col min="15342" max="15342" width="2.88671875" style="176" customWidth="1"/>
    <col min="15343" max="15343" width="22.88671875" style="176" customWidth="1"/>
    <col min="15344" max="15344" width="2.88671875" style="176" customWidth="1"/>
    <col min="15345" max="15345" width="19.88671875" style="176" customWidth="1"/>
    <col min="15346" max="15346" width="2.88671875" style="176" customWidth="1"/>
    <col min="15347" max="15347" width="22.44140625" style="176" customWidth="1"/>
    <col min="15348" max="15348" width="2.88671875" style="176" customWidth="1"/>
    <col min="15349" max="15349" width="21.88671875" style="176" customWidth="1"/>
    <col min="15350" max="15350" width="2.88671875" style="176" customWidth="1"/>
    <col min="15351" max="15351" width="25.109375" style="176" customWidth="1"/>
    <col min="15352" max="15352" width="53.109375" style="176" customWidth="1"/>
    <col min="15353" max="15353" width="2.88671875" style="176" customWidth="1"/>
    <col min="15354" max="15354" width="25.109375" style="176" customWidth="1"/>
    <col min="15355" max="15355" width="2.88671875" style="176" customWidth="1"/>
    <col min="15356" max="15356" width="24" style="176" customWidth="1"/>
    <col min="15357" max="15357" width="2.88671875" style="176" customWidth="1"/>
    <col min="15358" max="15358" width="21.88671875" style="176" customWidth="1"/>
    <col min="15359" max="15359" width="2.88671875" style="176" customWidth="1"/>
    <col min="15360" max="15360" width="22.109375" style="176" customWidth="1"/>
    <col min="15361" max="15361" width="53.88671875" style="176" customWidth="1"/>
    <col min="15362" max="15362" width="2.88671875" style="176" customWidth="1"/>
    <col min="15363" max="15363" width="23.88671875" style="176" customWidth="1"/>
    <col min="15364" max="15364" width="2.88671875" style="176" customWidth="1"/>
    <col min="15365" max="15365" width="22.5546875" style="176" customWidth="1"/>
    <col min="15366" max="15366" width="2.88671875" style="176" customWidth="1"/>
    <col min="15367" max="15367" width="18.88671875" style="176" customWidth="1"/>
    <col min="15368" max="15368" width="2.88671875" style="176" customWidth="1"/>
    <col min="15369" max="15369" width="19.109375" style="176" customWidth="1"/>
    <col min="15370" max="15370" width="2.88671875" style="176" customWidth="1"/>
    <col min="15371" max="15371" width="19.88671875" style="176" customWidth="1"/>
    <col min="15372" max="15540" width="8.88671875" style="176"/>
    <col min="15541" max="15541" width="55.109375" style="176" customWidth="1"/>
    <col min="15542" max="15542" width="2.88671875" style="176" customWidth="1"/>
    <col min="15543" max="15543" width="19.44140625" style="176" customWidth="1"/>
    <col min="15544" max="15544" width="2.88671875" style="176" customWidth="1"/>
    <col min="15545" max="15545" width="20.88671875" style="176" customWidth="1"/>
    <col min="15546" max="15546" width="2.88671875" style="176" customWidth="1"/>
    <col min="15547" max="15547" width="21" style="176" customWidth="1"/>
    <col min="15548" max="15548" width="2.88671875" style="176" customWidth="1"/>
    <col min="15549" max="15549" width="18.88671875" style="176" customWidth="1"/>
    <col min="15550" max="15550" width="2.88671875" style="176" customWidth="1"/>
    <col min="15551" max="15551" width="16.88671875" style="176" customWidth="1"/>
    <col min="15552" max="15552" width="2.88671875" style="176" customWidth="1"/>
    <col min="15553" max="15553" width="16.44140625" style="176" customWidth="1"/>
    <col min="15554" max="15554" width="2.88671875" style="176" customWidth="1"/>
    <col min="15555" max="15555" width="19.88671875" style="176" customWidth="1"/>
    <col min="15556" max="15556" width="2.88671875" style="176" customWidth="1"/>
    <col min="15557" max="15557" width="19.44140625" style="176" customWidth="1"/>
    <col min="15558" max="15558" width="2.88671875" style="176" customWidth="1"/>
    <col min="15559" max="15559" width="17.109375" style="176" customWidth="1"/>
    <col min="15560" max="15560" width="2.88671875" style="176" customWidth="1"/>
    <col min="15561" max="15561" width="19.109375" style="176" customWidth="1"/>
    <col min="15562" max="15562" width="2.88671875" style="176" customWidth="1"/>
    <col min="15563" max="15563" width="18.109375" style="176" customWidth="1"/>
    <col min="15564" max="15564" width="2.88671875" style="176" customWidth="1"/>
    <col min="15565" max="15565" width="17.5546875" style="176" customWidth="1"/>
    <col min="15566" max="15566" width="2.88671875" style="176" customWidth="1"/>
    <col min="15567" max="15567" width="20.88671875" style="176" customWidth="1"/>
    <col min="15568" max="15568" width="2.88671875" style="176" customWidth="1"/>
    <col min="15569" max="15569" width="17.88671875" style="176" customWidth="1"/>
    <col min="15570" max="15570" width="2.88671875" style="176" customWidth="1"/>
    <col min="15571" max="15571" width="19.5546875" style="176" customWidth="1"/>
    <col min="15572" max="15572" width="2.88671875" style="176" customWidth="1"/>
    <col min="15573" max="15573" width="16" style="176" customWidth="1"/>
    <col min="15574" max="15574" width="2.88671875" style="176" customWidth="1"/>
    <col min="15575" max="15575" width="18.88671875" style="176" customWidth="1"/>
    <col min="15576" max="15576" width="2.88671875" style="176" customWidth="1"/>
    <col min="15577" max="15577" width="18.109375" style="176" customWidth="1"/>
    <col min="15578" max="15579" width="8.88671875" style="176" customWidth="1"/>
    <col min="15580" max="15580" width="2.88671875" style="176" customWidth="1"/>
    <col min="15581" max="15581" width="18.88671875" style="176" customWidth="1"/>
    <col min="15582" max="15582" width="2.88671875" style="176" customWidth="1"/>
    <col min="15583" max="15583" width="19" style="176" customWidth="1"/>
    <col min="15584" max="15584" width="2.88671875" style="176" customWidth="1"/>
    <col min="15585" max="15585" width="18.109375" style="176" customWidth="1"/>
    <col min="15586" max="15586" width="2.88671875" style="176" customWidth="1"/>
    <col min="15587" max="15587" width="18.5546875" style="176" customWidth="1"/>
    <col min="15588" max="15588" width="2.88671875" style="176" customWidth="1"/>
    <col min="15589" max="15589" width="18.88671875" style="176" customWidth="1"/>
    <col min="15590" max="15590" width="2.88671875" style="176" customWidth="1"/>
    <col min="15591" max="15591" width="22.5546875" style="176" customWidth="1"/>
    <col min="15592" max="15592" width="2.88671875" style="176" customWidth="1"/>
    <col min="15593" max="15593" width="19.109375" style="176" customWidth="1"/>
    <col min="15594" max="15594" width="2.88671875" style="176" customWidth="1"/>
    <col min="15595" max="15595" width="22.88671875" style="176" customWidth="1"/>
    <col min="15596" max="15596" width="2.88671875" style="176" customWidth="1"/>
    <col min="15597" max="15597" width="24.109375" style="176" customWidth="1"/>
    <col min="15598" max="15598" width="2.88671875" style="176" customWidth="1"/>
    <col min="15599" max="15599" width="22.88671875" style="176" customWidth="1"/>
    <col min="15600" max="15600" width="2.88671875" style="176" customWidth="1"/>
    <col min="15601" max="15601" width="19.88671875" style="176" customWidth="1"/>
    <col min="15602" max="15602" width="2.88671875" style="176" customWidth="1"/>
    <col min="15603" max="15603" width="22.44140625" style="176" customWidth="1"/>
    <col min="15604" max="15604" width="2.88671875" style="176" customWidth="1"/>
    <col min="15605" max="15605" width="21.88671875" style="176" customWidth="1"/>
    <col min="15606" max="15606" width="2.88671875" style="176" customWidth="1"/>
    <col min="15607" max="15607" width="25.109375" style="176" customWidth="1"/>
    <col min="15608" max="15608" width="53.109375" style="176" customWidth="1"/>
    <col min="15609" max="15609" width="2.88671875" style="176" customWidth="1"/>
    <col min="15610" max="15610" width="25.109375" style="176" customWidth="1"/>
    <col min="15611" max="15611" width="2.88671875" style="176" customWidth="1"/>
    <col min="15612" max="15612" width="24" style="176" customWidth="1"/>
    <col min="15613" max="15613" width="2.88671875" style="176" customWidth="1"/>
    <col min="15614" max="15614" width="21.88671875" style="176" customWidth="1"/>
    <col min="15615" max="15615" width="2.88671875" style="176" customWidth="1"/>
    <col min="15616" max="15616" width="22.109375" style="176" customWidth="1"/>
    <col min="15617" max="15617" width="53.88671875" style="176" customWidth="1"/>
    <col min="15618" max="15618" width="2.88671875" style="176" customWidth="1"/>
    <col min="15619" max="15619" width="23.88671875" style="176" customWidth="1"/>
    <col min="15620" max="15620" width="2.88671875" style="176" customWidth="1"/>
    <col min="15621" max="15621" width="22.5546875" style="176" customWidth="1"/>
    <col min="15622" max="15622" width="2.88671875" style="176" customWidth="1"/>
    <col min="15623" max="15623" width="18.88671875" style="176" customWidth="1"/>
    <col min="15624" max="15624" width="2.88671875" style="176" customWidth="1"/>
    <col min="15625" max="15625" width="19.109375" style="176" customWidth="1"/>
    <col min="15626" max="15626" width="2.88671875" style="176" customWidth="1"/>
    <col min="15627" max="15627" width="19.88671875" style="176" customWidth="1"/>
    <col min="15628" max="15796" width="8.88671875" style="176"/>
    <col min="15797" max="15797" width="55.109375" style="176" customWidth="1"/>
    <col min="15798" max="15798" width="2.88671875" style="176" customWidth="1"/>
    <col min="15799" max="15799" width="19.44140625" style="176" customWidth="1"/>
    <col min="15800" max="15800" width="2.88671875" style="176" customWidth="1"/>
    <col min="15801" max="15801" width="20.88671875" style="176" customWidth="1"/>
    <col min="15802" max="15802" width="2.88671875" style="176" customWidth="1"/>
    <col min="15803" max="15803" width="21" style="176" customWidth="1"/>
    <col min="15804" max="15804" width="2.88671875" style="176" customWidth="1"/>
    <col min="15805" max="15805" width="18.88671875" style="176" customWidth="1"/>
    <col min="15806" max="15806" width="2.88671875" style="176" customWidth="1"/>
    <col min="15807" max="15807" width="16.88671875" style="176" customWidth="1"/>
    <col min="15808" max="15808" width="2.88671875" style="176" customWidth="1"/>
    <col min="15809" max="15809" width="16.44140625" style="176" customWidth="1"/>
    <col min="15810" max="15810" width="2.88671875" style="176" customWidth="1"/>
    <col min="15811" max="15811" width="19.88671875" style="176" customWidth="1"/>
    <col min="15812" max="15812" width="2.88671875" style="176" customWidth="1"/>
    <col min="15813" max="15813" width="19.44140625" style="176" customWidth="1"/>
    <col min="15814" max="15814" width="2.88671875" style="176" customWidth="1"/>
    <col min="15815" max="15815" width="17.109375" style="176" customWidth="1"/>
    <col min="15816" max="15816" width="2.88671875" style="176" customWidth="1"/>
    <col min="15817" max="15817" width="19.109375" style="176" customWidth="1"/>
    <col min="15818" max="15818" width="2.88671875" style="176" customWidth="1"/>
    <col min="15819" max="15819" width="18.109375" style="176" customWidth="1"/>
    <col min="15820" max="15820" width="2.88671875" style="176" customWidth="1"/>
    <col min="15821" max="15821" width="17.5546875" style="176" customWidth="1"/>
    <col min="15822" max="15822" width="2.88671875" style="176" customWidth="1"/>
    <col min="15823" max="15823" width="20.88671875" style="176" customWidth="1"/>
    <col min="15824" max="15824" width="2.88671875" style="176" customWidth="1"/>
    <col min="15825" max="15825" width="17.88671875" style="176" customWidth="1"/>
    <col min="15826" max="15826" width="2.88671875" style="176" customWidth="1"/>
    <col min="15827" max="15827" width="19.5546875" style="176" customWidth="1"/>
    <col min="15828" max="15828" width="2.88671875" style="176" customWidth="1"/>
    <col min="15829" max="15829" width="16" style="176" customWidth="1"/>
    <col min="15830" max="15830" width="2.88671875" style="176" customWidth="1"/>
    <col min="15831" max="15831" width="18.88671875" style="176" customWidth="1"/>
    <col min="15832" max="15832" width="2.88671875" style="176" customWidth="1"/>
    <col min="15833" max="15833" width="18.109375" style="176" customWidth="1"/>
    <col min="15834" max="15835" width="8.88671875" style="176" customWidth="1"/>
    <col min="15836" max="15836" width="2.88671875" style="176" customWidth="1"/>
    <col min="15837" max="15837" width="18.88671875" style="176" customWidth="1"/>
    <col min="15838" max="15838" width="2.88671875" style="176" customWidth="1"/>
    <col min="15839" max="15839" width="19" style="176" customWidth="1"/>
    <col min="15840" max="15840" width="2.88671875" style="176" customWidth="1"/>
    <col min="15841" max="15841" width="18.109375" style="176" customWidth="1"/>
    <col min="15842" max="15842" width="2.88671875" style="176" customWidth="1"/>
    <col min="15843" max="15843" width="18.5546875" style="176" customWidth="1"/>
    <col min="15844" max="15844" width="2.88671875" style="176" customWidth="1"/>
    <col min="15845" max="15845" width="18.88671875" style="176" customWidth="1"/>
    <col min="15846" max="15846" width="2.88671875" style="176" customWidth="1"/>
    <col min="15847" max="15847" width="22.5546875" style="176" customWidth="1"/>
    <col min="15848" max="15848" width="2.88671875" style="176" customWidth="1"/>
    <col min="15849" max="15849" width="19.109375" style="176" customWidth="1"/>
    <col min="15850" max="15850" width="2.88671875" style="176" customWidth="1"/>
    <col min="15851" max="15851" width="22.88671875" style="176" customWidth="1"/>
    <col min="15852" max="15852" width="2.88671875" style="176" customWidth="1"/>
    <col min="15853" max="15853" width="24.109375" style="176" customWidth="1"/>
    <col min="15854" max="15854" width="2.88671875" style="176" customWidth="1"/>
    <col min="15855" max="15855" width="22.88671875" style="176" customWidth="1"/>
    <col min="15856" max="15856" width="2.88671875" style="176" customWidth="1"/>
    <col min="15857" max="15857" width="19.88671875" style="176" customWidth="1"/>
    <col min="15858" max="15858" width="2.88671875" style="176" customWidth="1"/>
    <col min="15859" max="15859" width="22.44140625" style="176" customWidth="1"/>
    <col min="15860" max="15860" width="2.88671875" style="176" customWidth="1"/>
    <col min="15861" max="15861" width="21.88671875" style="176" customWidth="1"/>
    <col min="15862" max="15862" width="2.88671875" style="176" customWidth="1"/>
    <col min="15863" max="15863" width="25.109375" style="176" customWidth="1"/>
    <col min="15864" max="15864" width="53.109375" style="176" customWidth="1"/>
    <col min="15865" max="15865" width="2.88671875" style="176" customWidth="1"/>
    <col min="15866" max="15866" width="25.109375" style="176" customWidth="1"/>
    <col min="15867" max="15867" width="2.88671875" style="176" customWidth="1"/>
    <col min="15868" max="15868" width="24" style="176" customWidth="1"/>
    <col min="15869" max="15869" width="2.88671875" style="176" customWidth="1"/>
    <col min="15870" max="15870" width="21.88671875" style="176" customWidth="1"/>
    <col min="15871" max="15871" width="2.88671875" style="176" customWidth="1"/>
    <col min="15872" max="15872" width="22.109375" style="176" customWidth="1"/>
    <col min="15873" max="15873" width="53.88671875" style="176" customWidth="1"/>
    <col min="15874" max="15874" width="2.88671875" style="176" customWidth="1"/>
    <col min="15875" max="15875" width="23.88671875" style="176" customWidth="1"/>
    <col min="15876" max="15876" width="2.88671875" style="176" customWidth="1"/>
    <col min="15877" max="15877" width="22.5546875" style="176" customWidth="1"/>
    <col min="15878" max="15878" width="2.88671875" style="176" customWidth="1"/>
    <col min="15879" max="15879" width="18.88671875" style="176" customWidth="1"/>
    <col min="15880" max="15880" width="2.88671875" style="176" customWidth="1"/>
    <col min="15881" max="15881" width="19.109375" style="176" customWidth="1"/>
    <col min="15882" max="15882" width="2.88671875" style="176" customWidth="1"/>
    <col min="15883" max="15883" width="19.88671875" style="176" customWidth="1"/>
    <col min="15884" max="16052" width="8.88671875" style="176"/>
    <col min="16053" max="16053" width="55.109375" style="176" customWidth="1"/>
    <col min="16054" max="16054" width="2.88671875" style="176" customWidth="1"/>
    <col min="16055" max="16055" width="19.44140625" style="176" customWidth="1"/>
    <col min="16056" max="16056" width="2.88671875" style="176" customWidth="1"/>
    <col min="16057" max="16057" width="20.88671875" style="176" customWidth="1"/>
    <col min="16058" max="16058" width="2.88671875" style="176" customWidth="1"/>
    <col min="16059" max="16059" width="21" style="176" customWidth="1"/>
    <col min="16060" max="16060" width="2.88671875" style="176" customWidth="1"/>
    <col min="16061" max="16061" width="18.88671875" style="176" customWidth="1"/>
    <col min="16062" max="16062" width="2.88671875" style="176" customWidth="1"/>
    <col min="16063" max="16063" width="16.88671875" style="176" customWidth="1"/>
    <col min="16064" max="16064" width="2.88671875" style="176" customWidth="1"/>
    <col min="16065" max="16065" width="16.44140625" style="176" customWidth="1"/>
    <col min="16066" max="16066" width="2.88671875" style="176" customWidth="1"/>
    <col min="16067" max="16067" width="19.88671875" style="176" customWidth="1"/>
    <col min="16068" max="16068" width="2.88671875" style="176" customWidth="1"/>
    <col min="16069" max="16069" width="19.44140625" style="176" customWidth="1"/>
    <col min="16070" max="16070" width="2.88671875" style="176" customWidth="1"/>
    <col min="16071" max="16071" width="17.109375" style="176" customWidth="1"/>
    <col min="16072" max="16072" width="2.88671875" style="176" customWidth="1"/>
    <col min="16073" max="16073" width="19.109375" style="176" customWidth="1"/>
    <col min="16074" max="16074" width="2.88671875" style="176" customWidth="1"/>
    <col min="16075" max="16075" width="18.109375" style="176" customWidth="1"/>
    <col min="16076" max="16076" width="2.88671875" style="176" customWidth="1"/>
    <col min="16077" max="16077" width="17.5546875" style="176" customWidth="1"/>
    <col min="16078" max="16078" width="2.88671875" style="176" customWidth="1"/>
    <col min="16079" max="16079" width="20.88671875" style="176" customWidth="1"/>
    <col min="16080" max="16080" width="2.88671875" style="176" customWidth="1"/>
    <col min="16081" max="16081" width="17.88671875" style="176" customWidth="1"/>
    <col min="16082" max="16082" width="2.88671875" style="176" customWidth="1"/>
    <col min="16083" max="16083" width="19.5546875" style="176" customWidth="1"/>
    <col min="16084" max="16084" width="2.88671875" style="176" customWidth="1"/>
    <col min="16085" max="16085" width="16" style="176" customWidth="1"/>
    <col min="16086" max="16086" width="2.88671875" style="176" customWidth="1"/>
    <col min="16087" max="16087" width="18.88671875" style="176" customWidth="1"/>
    <col min="16088" max="16088" width="2.88671875" style="176" customWidth="1"/>
    <col min="16089" max="16089" width="18.109375" style="176" customWidth="1"/>
    <col min="16090" max="16091" width="8.88671875" style="176" customWidth="1"/>
    <col min="16092" max="16092" width="2.88671875" style="176" customWidth="1"/>
    <col min="16093" max="16093" width="18.88671875" style="176" customWidth="1"/>
    <col min="16094" max="16094" width="2.88671875" style="176" customWidth="1"/>
    <col min="16095" max="16095" width="19" style="176" customWidth="1"/>
    <col min="16096" max="16096" width="2.88671875" style="176" customWidth="1"/>
    <col min="16097" max="16097" width="18.109375" style="176" customWidth="1"/>
    <col min="16098" max="16098" width="2.88671875" style="176" customWidth="1"/>
    <col min="16099" max="16099" width="18.5546875" style="176" customWidth="1"/>
    <col min="16100" max="16100" width="2.88671875" style="176" customWidth="1"/>
    <col min="16101" max="16101" width="18.88671875" style="176" customWidth="1"/>
    <col min="16102" max="16102" width="2.88671875" style="176" customWidth="1"/>
    <col min="16103" max="16103" width="22.5546875" style="176" customWidth="1"/>
    <col min="16104" max="16104" width="2.88671875" style="176" customWidth="1"/>
    <col min="16105" max="16105" width="19.109375" style="176" customWidth="1"/>
    <col min="16106" max="16106" width="2.88671875" style="176" customWidth="1"/>
    <col min="16107" max="16107" width="22.88671875" style="176" customWidth="1"/>
    <col min="16108" max="16108" width="2.88671875" style="176" customWidth="1"/>
    <col min="16109" max="16109" width="24.109375" style="176" customWidth="1"/>
    <col min="16110" max="16110" width="2.88671875" style="176" customWidth="1"/>
    <col min="16111" max="16111" width="22.88671875" style="176" customWidth="1"/>
    <col min="16112" max="16112" width="2.88671875" style="176" customWidth="1"/>
    <col min="16113" max="16113" width="19.88671875" style="176" customWidth="1"/>
    <col min="16114" max="16114" width="2.88671875" style="176" customWidth="1"/>
    <col min="16115" max="16115" width="22.44140625" style="176" customWidth="1"/>
    <col min="16116" max="16116" width="2.88671875" style="176" customWidth="1"/>
    <col min="16117" max="16117" width="21.88671875" style="176" customWidth="1"/>
    <col min="16118" max="16118" width="2.88671875" style="176" customWidth="1"/>
    <col min="16119" max="16119" width="25.109375" style="176" customWidth="1"/>
    <col min="16120" max="16120" width="53.109375" style="176" customWidth="1"/>
    <col min="16121" max="16121" width="2.88671875" style="176" customWidth="1"/>
    <col min="16122" max="16122" width="25.109375" style="176" customWidth="1"/>
    <col min="16123" max="16123" width="2.88671875" style="176" customWidth="1"/>
    <col min="16124" max="16124" width="24" style="176" customWidth="1"/>
    <col min="16125" max="16125" width="2.88671875" style="176" customWidth="1"/>
    <col min="16126" max="16126" width="21.88671875" style="176" customWidth="1"/>
    <col min="16127" max="16127" width="2.88671875" style="176" customWidth="1"/>
    <col min="16128" max="16128" width="22.109375" style="176" customWidth="1"/>
    <col min="16129" max="16129" width="53.88671875" style="176" customWidth="1"/>
    <col min="16130" max="16130" width="2.88671875" style="176" customWidth="1"/>
    <col min="16131" max="16131" width="23.88671875" style="176" customWidth="1"/>
    <col min="16132" max="16132" width="2.88671875" style="176" customWidth="1"/>
    <col min="16133" max="16133" width="22.5546875" style="176" customWidth="1"/>
    <col min="16134" max="16134" width="2.88671875" style="176" customWidth="1"/>
    <col min="16135" max="16135" width="18.88671875" style="176" customWidth="1"/>
    <col min="16136" max="16136" width="2.88671875" style="176" customWidth="1"/>
    <col min="16137" max="16137" width="19.109375" style="176" customWidth="1"/>
    <col min="16138" max="16138" width="2.88671875" style="176" customWidth="1"/>
    <col min="16139" max="16139" width="19.88671875" style="176" customWidth="1"/>
    <col min="16140" max="16384" width="8.88671875" style="176"/>
  </cols>
  <sheetData>
    <row r="1" spans="1:11">
      <c r="A1" s="372" t="s">
        <v>775</v>
      </c>
    </row>
    <row r="3" spans="1:11" ht="18">
      <c r="A3" s="534" t="s">
        <v>30</v>
      </c>
      <c r="B3" s="164"/>
      <c r="C3" s="164"/>
      <c r="D3" s="164"/>
      <c r="E3" s="164"/>
      <c r="F3" s="164"/>
      <c r="G3" s="164"/>
      <c r="H3" s="164"/>
      <c r="I3" s="164"/>
      <c r="J3" s="164"/>
      <c r="K3" s="164"/>
    </row>
    <row r="4" spans="1:11" ht="20.100000000000001" customHeight="1">
      <c r="A4" s="534" t="s">
        <v>761</v>
      </c>
      <c r="B4" s="164"/>
      <c r="C4" s="164"/>
      <c r="D4" s="164"/>
      <c r="E4" s="164"/>
      <c r="F4" s="164"/>
      <c r="G4" s="164"/>
      <c r="H4" s="164"/>
      <c r="I4" s="164"/>
      <c r="J4" s="164"/>
      <c r="K4" s="164"/>
    </row>
    <row r="5" spans="1:11" ht="18">
      <c r="A5" s="534" t="s">
        <v>117</v>
      </c>
      <c r="B5" s="164"/>
      <c r="D5" s="164"/>
      <c r="E5" s="535"/>
      <c r="F5" s="164"/>
      <c r="G5" s="164"/>
      <c r="H5" s="164"/>
      <c r="I5" s="535"/>
      <c r="J5" s="164"/>
      <c r="K5" s="536" t="s">
        <v>385</v>
      </c>
    </row>
    <row r="6" spans="1:11" ht="18">
      <c r="A6" s="534" t="s">
        <v>119</v>
      </c>
      <c r="B6" s="164"/>
      <c r="D6" s="164"/>
      <c r="E6" s="535"/>
      <c r="F6" s="164"/>
      <c r="G6" s="164"/>
      <c r="H6" s="164"/>
      <c r="I6" s="535"/>
      <c r="J6" s="164"/>
      <c r="K6" s="537" t="s">
        <v>120</v>
      </c>
    </row>
    <row r="7" spans="1:11" ht="18" customHeight="1">
      <c r="A7" s="538" t="s">
        <v>1314</v>
      </c>
      <c r="B7" s="164"/>
      <c r="C7" s="164"/>
      <c r="D7" s="164"/>
      <c r="E7" s="164"/>
      <c r="F7" s="164"/>
      <c r="G7" s="164"/>
      <c r="H7" s="164"/>
      <c r="I7" s="164"/>
      <c r="J7" s="164"/>
      <c r="K7" s="164"/>
    </row>
    <row r="8" spans="1:11" ht="16.350000000000001" customHeight="1">
      <c r="A8" s="169" t="s">
        <v>1104</v>
      </c>
      <c r="B8" s="164"/>
      <c r="C8" s="169"/>
      <c r="D8" s="164"/>
      <c r="E8" s="169"/>
      <c r="F8" s="164"/>
      <c r="G8" s="169"/>
      <c r="H8" s="164"/>
      <c r="I8" s="169"/>
      <c r="J8" s="169"/>
      <c r="K8" s="169"/>
    </row>
    <row r="9" spans="1:11">
      <c r="A9" s="164"/>
      <c r="B9" s="169"/>
      <c r="C9" s="169"/>
      <c r="D9" s="169"/>
      <c r="E9" s="169"/>
      <c r="F9" s="169"/>
      <c r="G9" s="169"/>
      <c r="H9" s="169"/>
      <c r="I9" s="169"/>
      <c r="J9" s="169"/>
      <c r="K9" s="169"/>
    </row>
    <row r="10" spans="1:11">
      <c r="A10" s="164"/>
      <c r="B10" s="169"/>
      <c r="C10" s="169"/>
      <c r="D10" s="169"/>
      <c r="E10" s="169"/>
      <c r="F10" s="169"/>
      <c r="G10" s="169"/>
      <c r="H10" s="169"/>
      <c r="I10" s="535"/>
      <c r="J10" s="169"/>
      <c r="K10" s="169"/>
    </row>
    <row r="11" spans="1:11">
      <c r="A11" s="164"/>
      <c r="B11" s="169"/>
      <c r="C11" s="174" t="s">
        <v>411</v>
      </c>
      <c r="D11" s="169"/>
      <c r="E11" s="170" t="s">
        <v>50</v>
      </c>
      <c r="F11" s="169"/>
      <c r="G11" s="169" t="s">
        <v>22</v>
      </c>
      <c r="H11" s="169"/>
      <c r="I11" s="169"/>
      <c r="J11" s="169"/>
      <c r="K11" s="169"/>
    </row>
    <row r="12" spans="1:11">
      <c r="A12" s="164"/>
      <c r="B12" s="169"/>
      <c r="C12" s="170" t="s">
        <v>49</v>
      </c>
      <c r="D12" s="169"/>
      <c r="E12" s="170" t="s">
        <v>53</v>
      </c>
      <c r="F12" s="169"/>
      <c r="G12" s="169"/>
      <c r="H12" s="169"/>
      <c r="I12" s="944" t="s">
        <v>432</v>
      </c>
      <c r="J12" s="945"/>
      <c r="K12" s="945"/>
    </row>
    <row r="13" spans="1:11">
      <c r="A13" s="164"/>
      <c r="B13" s="169"/>
      <c r="C13" s="170" t="s">
        <v>53</v>
      </c>
      <c r="D13" s="169"/>
      <c r="E13" s="170" t="s">
        <v>57</v>
      </c>
      <c r="F13" s="169"/>
      <c r="G13" s="170" t="s">
        <v>22</v>
      </c>
      <c r="H13" s="169"/>
      <c r="I13" s="169"/>
      <c r="J13" s="169"/>
      <c r="K13" s="169"/>
    </row>
    <row r="14" spans="1:11">
      <c r="A14" s="164"/>
      <c r="B14" s="169"/>
      <c r="C14" s="171" t="s">
        <v>57</v>
      </c>
      <c r="D14" s="169"/>
      <c r="E14" s="171" t="s">
        <v>478</v>
      </c>
      <c r="F14" s="169"/>
      <c r="G14" s="172" t="s">
        <v>771</v>
      </c>
      <c r="H14" s="169" t="s">
        <v>22</v>
      </c>
      <c r="I14" s="172" t="s">
        <v>1315</v>
      </c>
      <c r="J14" s="169"/>
      <c r="K14" s="172" t="s">
        <v>1233</v>
      </c>
    </row>
    <row r="15" spans="1:11">
      <c r="A15" s="169" t="s">
        <v>0</v>
      </c>
      <c r="B15" s="164"/>
      <c r="C15" s="535"/>
      <c r="D15" s="164"/>
      <c r="E15" s="164"/>
      <c r="F15" s="164"/>
      <c r="G15" s="164"/>
      <c r="H15" s="164"/>
      <c r="I15" s="164"/>
      <c r="J15" s="164"/>
      <c r="K15" s="164"/>
    </row>
    <row r="16" spans="1:11">
      <c r="A16" s="164" t="s">
        <v>553</v>
      </c>
      <c r="B16" s="164" t="s">
        <v>22</v>
      </c>
      <c r="C16" s="698">
        <f>ROUND(SUM('Exhibit A-4 '!C16:CA16),1)</f>
        <v>376752</v>
      </c>
      <c r="D16" s="165"/>
      <c r="E16" s="250">
        <v>0</v>
      </c>
      <c r="F16" s="165"/>
      <c r="G16" s="539">
        <v>0</v>
      </c>
      <c r="H16" s="165"/>
      <c r="I16" s="698">
        <f>ROUND(SUM(C16+E16),1)</f>
        <v>376752</v>
      </c>
      <c r="J16" s="165"/>
      <c r="K16" s="250">
        <v>606731</v>
      </c>
    </row>
    <row r="17" spans="1:11">
      <c r="A17" s="167" t="s">
        <v>479</v>
      </c>
      <c r="B17" s="164" t="s">
        <v>22</v>
      </c>
      <c r="C17" s="164">
        <f>ROUND(SUM('Exhibit A-4 '!C17:CA17),1)</f>
        <v>624573</v>
      </c>
      <c r="D17" s="164"/>
      <c r="E17" s="22">
        <v>0</v>
      </c>
      <c r="F17" s="164"/>
      <c r="G17" s="166">
        <v>0</v>
      </c>
      <c r="H17" s="164"/>
      <c r="I17" s="164">
        <f>ROUND(SUM(C17+E17),1)</f>
        <v>624573</v>
      </c>
      <c r="J17" s="164"/>
      <c r="K17" s="22">
        <v>587014</v>
      </c>
    </row>
    <row r="18" spans="1:11">
      <c r="A18" s="167" t="s">
        <v>480</v>
      </c>
      <c r="B18" s="164" t="s">
        <v>22</v>
      </c>
      <c r="C18" s="164">
        <f>ROUND(SUM('Exhibit A-4 '!C18:CA18),1)</f>
        <v>257350</v>
      </c>
      <c r="D18" s="164"/>
      <c r="E18" s="22">
        <v>0</v>
      </c>
      <c r="F18" s="164"/>
      <c r="G18" s="166">
        <v>0</v>
      </c>
      <c r="H18" s="164"/>
      <c r="I18" s="164">
        <f>ROUND(SUM(C18+E18),1)</f>
        <v>257350</v>
      </c>
      <c r="J18" s="164"/>
      <c r="K18" s="22">
        <v>119100</v>
      </c>
    </row>
    <row r="19" spans="1:11">
      <c r="A19" s="167" t="s">
        <v>481</v>
      </c>
      <c r="B19" s="164" t="s">
        <v>22</v>
      </c>
      <c r="C19" s="729">
        <f>ROUND(SUM('Exhibit A-4 '!C19:CA19),1)</f>
        <v>6362603</v>
      </c>
      <c r="D19" s="164"/>
      <c r="E19" s="22">
        <v>-11.9</v>
      </c>
      <c r="F19" s="164"/>
      <c r="G19" s="166">
        <v>0</v>
      </c>
      <c r="H19" s="164"/>
      <c r="I19" s="164">
        <f>ROUND(SUM(C19+E19),1)</f>
        <v>6362591.0999999996</v>
      </c>
      <c r="J19" s="598"/>
      <c r="K19" s="22">
        <v>5006649</v>
      </c>
    </row>
    <row r="20" spans="1:11">
      <c r="A20" s="167" t="s">
        <v>482</v>
      </c>
      <c r="B20" s="164" t="s">
        <v>22</v>
      </c>
      <c r="C20" s="164">
        <f>ROUND(SUM('Exhibit A-4 '!C20:CA20),1)</f>
        <v>6657</v>
      </c>
      <c r="D20" s="164"/>
      <c r="E20" s="22">
        <v>2516059</v>
      </c>
      <c r="F20" s="164"/>
      <c r="G20" s="540">
        <v>0</v>
      </c>
      <c r="H20" s="164"/>
      <c r="I20" s="164">
        <f>ROUND(SUM(C20+E20),1)</f>
        <v>2522716</v>
      </c>
      <c r="J20" s="598"/>
      <c r="K20" s="22">
        <v>2065874</v>
      </c>
    </row>
    <row r="21" spans="1:11">
      <c r="A21" s="541" t="s">
        <v>483</v>
      </c>
      <c r="B21" s="169" t="s">
        <v>22</v>
      </c>
      <c r="C21" s="734">
        <f>ROUND(SUM(C16:C20),1)</f>
        <v>7627935</v>
      </c>
      <c r="D21" s="169"/>
      <c r="E21" s="734">
        <f>ROUND(SUM(E16:E20),1)</f>
        <v>2516047.1</v>
      </c>
      <c r="F21" s="169"/>
      <c r="G21" s="542">
        <f>ROUND(SUM(G16:G20),1)</f>
        <v>0</v>
      </c>
      <c r="H21" s="169"/>
      <c r="I21" s="734">
        <f>ROUND(SUM(I16:I20),1)</f>
        <v>10143982.1</v>
      </c>
      <c r="J21" s="625"/>
      <c r="K21" s="542">
        <f>ROUND(SUM(K16:K20),1)</f>
        <v>8385368</v>
      </c>
    </row>
    <row r="22" spans="1:11">
      <c r="A22" s="164"/>
      <c r="B22" s="164"/>
      <c r="C22" s="164" t="s">
        <v>22</v>
      </c>
      <c r="D22" s="164"/>
      <c r="E22" s="164"/>
      <c r="F22" s="164"/>
      <c r="G22" s="164"/>
      <c r="H22" s="164"/>
      <c r="I22" s="164" t="s">
        <v>22</v>
      </c>
      <c r="J22" s="164"/>
      <c r="K22" s="164"/>
    </row>
    <row r="23" spans="1:11">
      <c r="A23" s="169" t="s">
        <v>6</v>
      </c>
      <c r="B23" s="164"/>
      <c r="C23" s="164" t="s">
        <v>22</v>
      </c>
      <c r="D23" s="164"/>
      <c r="E23" s="164"/>
      <c r="F23" s="164"/>
      <c r="G23" s="164"/>
      <c r="H23" s="164"/>
      <c r="I23" s="164" t="s">
        <v>22</v>
      </c>
      <c r="J23" s="164"/>
      <c r="K23" s="164"/>
    </row>
    <row r="24" spans="1:11">
      <c r="A24" s="167" t="s">
        <v>544</v>
      </c>
      <c r="B24" s="164"/>
      <c r="C24" s="164"/>
      <c r="D24" s="164"/>
      <c r="E24" s="164"/>
      <c r="F24" s="164"/>
      <c r="G24" s="164"/>
      <c r="H24" s="164"/>
      <c r="I24" s="166"/>
      <c r="J24" s="164"/>
      <c r="K24" s="164"/>
    </row>
    <row r="25" spans="1:11">
      <c r="A25" s="403" t="s">
        <v>8</v>
      </c>
      <c r="B25" s="164" t="s">
        <v>301</v>
      </c>
      <c r="C25" s="164">
        <f>ROUND(SUM('Exhibit A-4 '!C25:CA25),1)</f>
        <v>274308</v>
      </c>
      <c r="D25" s="164"/>
      <c r="E25" s="22">
        <v>0</v>
      </c>
      <c r="F25" s="164"/>
      <c r="G25" s="166">
        <v>0</v>
      </c>
      <c r="H25" s="164"/>
      <c r="I25" s="164">
        <f>ROUND(SUM(C25+E25),1)</f>
        <v>274308</v>
      </c>
      <c r="J25" s="164"/>
      <c r="K25" s="22">
        <v>219939</v>
      </c>
    </row>
    <row r="26" spans="1:11">
      <c r="A26" s="403" t="s">
        <v>44</v>
      </c>
      <c r="B26" s="164" t="s">
        <v>22</v>
      </c>
      <c r="C26" s="164">
        <f>ROUND(SUM('Exhibit A-4 '!C26:CA26),1)</f>
        <v>258925</v>
      </c>
      <c r="D26" s="164"/>
      <c r="E26" s="22">
        <v>233335</v>
      </c>
      <c r="F26" s="164"/>
      <c r="G26" s="166">
        <v>0</v>
      </c>
      <c r="H26" s="164"/>
      <c r="I26" s="164">
        <f t="shared" ref="I26:I34" si="0">ROUND(SUM(C26+E26),1)</f>
        <v>492260</v>
      </c>
      <c r="J26" s="598"/>
      <c r="K26" s="22">
        <v>370381</v>
      </c>
    </row>
    <row r="27" spans="1:11">
      <c r="A27" s="403" t="s">
        <v>39</v>
      </c>
      <c r="B27" s="164" t="s">
        <v>22</v>
      </c>
      <c r="C27" s="164">
        <f>ROUND(SUM('Exhibit A-4 '!C27:CA27),1)</f>
        <v>693110</v>
      </c>
      <c r="D27" s="164"/>
      <c r="E27" s="22">
        <v>0</v>
      </c>
      <c r="F27" s="164"/>
      <c r="G27" s="166">
        <v>0</v>
      </c>
      <c r="H27" s="164"/>
      <c r="I27" s="164">
        <f t="shared" si="0"/>
        <v>693110</v>
      </c>
      <c r="J27" s="598"/>
      <c r="K27" s="22">
        <v>501079</v>
      </c>
    </row>
    <row r="28" spans="1:11">
      <c r="A28" s="403" t="s">
        <v>42</v>
      </c>
      <c r="B28" s="164" t="s">
        <v>22</v>
      </c>
      <c r="C28" s="164"/>
      <c r="D28" s="164"/>
      <c r="E28" s="22"/>
      <c r="F28" s="164"/>
      <c r="G28" s="166" t="s">
        <v>22</v>
      </c>
      <c r="H28" s="164"/>
      <c r="I28" s="164" t="s">
        <v>22</v>
      </c>
      <c r="J28" s="164"/>
      <c r="K28" s="22"/>
    </row>
    <row r="29" spans="1:11">
      <c r="A29" s="404" t="s">
        <v>101</v>
      </c>
      <c r="B29" s="164" t="s">
        <v>22</v>
      </c>
      <c r="C29" s="164">
        <f>ROUND(SUM('Exhibit A-4 '!C29:CA29),1)</f>
        <v>0</v>
      </c>
      <c r="D29" s="164"/>
      <c r="E29" s="22">
        <v>0</v>
      </c>
      <c r="F29" s="164"/>
      <c r="G29" s="166">
        <v>0</v>
      </c>
      <c r="H29" s="164"/>
      <c r="I29" s="164">
        <f t="shared" si="0"/>
        <v>0</v>
      </c>
      <c r="J29" s="164"/>
      <c r="K29" s="22">
        <v>0</v>
      </c>
    </row>
    <row r="30" spans="1:11">
      <c r="A30" s="403" t="s">
        <v>43</v>
      </c>
      <c r="B30" s="164" t="s">
        <v>22</v>
      </c>
      <c r="C30" s="164">
        <f>ROUND(SUM('Exhibit A-4 '!C30:CA30),1)</f>
        <v>473203</v>
      </c>
      <c r="D30" s="164"/>
      <c r="E30" s="22">
        <v>35457</v>
      </c>
      <c r="F30" s="164"/>
      <c r="G30" s="166">
        <v>0</v>
      </c>
      <c r="H30" s="164"/>
      <c r="I30" s="164">
        <f t="shared" si="0"/>
        <v>508660</v>
      </c>
      <c r="J30" s="164"/>
      <c r="K30" s="22">
        <v>731864</v>
      </c>
    </row>
    <row r="31" spans="1:11">
      <c r="A31" s="403" t="s">
        <v>1022</v>
      </c>
      <c r="B31" s="164" t="s">
        <v>22</v>
      </c>
      <c r="C31" s="164">
        <f>ROUND(SUM('Exhibit A-4 '!C31:CA31),1)</f>
        <v>40662</v>
      </c>
      <c r="D31" s="164"/>
      <c r="E31" s="22">
        <v>106223</v>
      </c>
      <c r="F31" s="164"/>
      <c r="G31" s="166">
        <v>0</v>
      </c>
      <c r="H31" s="164"/>
      <c r="I31" s="164">
        <f t="shared" si="0"/>
        <v>146885</v>
      </c>
      <c r="J31" s="164"/>
      <c r="K31" s="22">
        <v>112964</v>
      </c>
    </row>
    <row r="32" spans="1:11">
      <c r="A32" s="403" t="s">
        <v>40</v>
      </c>
      <c r="B32" s="164" t="s">
        <v>22</v>
      </c>
      <c r="C32" s="729">
        <f>ROUND(SUM('Exhibit A-4 '!C32:CA32),1)</f>
        <v>729679</v>
      </c>
      <c r="D32" s="164"/>
      <c r="E32" s="22">
        <v>0</v>
      </c>
      <c r="F32" s="164"/>
      <c r="G32" s="166">
        <v>0</v>
      </c>
      <c r="H32" s="164"/>
      <c r="I32" s="164">
        <f t="shared" si="0"/>
        <v>729679</v>
      </c>
      <c r="J32" s="164"/>
      <c r="K32" s="22">
        <v>678944</v>
      </c>
    </row>
    <row r="33" spans="1:18">
      <c r="A33" s="403" t="s">
        <v>45</v>
      </c>
      <c r="B33" s="164" t="s">
        <v>22</v>
      </c>
      <c r="C33" s="729">
        <f>ROUND(SUM('Exhibit A-4 '!C33:CA33),1)</f>
        <v>689527</v>
      </c>
      <c r="D33" s="164"/>
      <c r="E33" s="22">
        <v>0</v>
      </c>
      <c r="F33" s="164"/>
      <c r="G33" s="166">
        <v>0</v>
      </c>
      <c r="H33" s="164"/>
      <c r="I33" s="164">
        <f t="shared" si="0"/>
        <v>689527</v>
      </c>
      <c r="J33" s="164"/>
      <c r="K33" s="22">
        <v>660874</v>
      </c>
    </row>
    <row r="34" spans="1:18">
      <c r="A34" s="403" t="s">
        <v>559</v>
      </c>
      <c r="B34" s="164" t="s">
        <v>22</v>
      </c>
      <c r="C34" s="164">
        <f>ROUND(SUM('Exhibit A-4 '!C34:CA34),1)</f>
        <v>1857203</v>
      </c>
      <c r="D34" s="164"/>
      <c r="E34" s="22">
        <v>420143</v>
      </c>
      <c r="F34" s="164"/>
      <c r="G34" s="166">
        <v>0</v>
      </c>
      <c r="H34" s="164"/>
      <c r="I34" s="164">
        <f t="shared" si="0"/>
        <v>2277346</v>
      </c>
      <c r="J34" s="598"/>
      <c r="K34" s="22">
        <v>4047855</v>
      </c>
    </row>
    <row r="35" spans="1:18" ht="2.25" customHeight="1">
      <c r="A35" s="403"/>
      <c r="B35" s="164" t="s">
        <v>22</v>
      </c>
      <c r="C35" s="166"/>
      <c r="D35" s="164"/>
      <c r="E35" s="166">
        <v>0</v>
      </c>
      <c r="F35" s="164"/>
      <c r="G35" s="166"/>
      <c r="H35" s="164"/>
      <c r="I35" s="166"/>
      <c r="J35" s="164"/>
      <c r="K35" s="166">
        <v>0</v>
      </c>
    </row>
    <row r="36" spans="1:18">
      <c r="A36" s="169" t="s">
        <v>547</v>
      </c>
      <c r="B36" s="164" t="s">
        <v>22</v>
      </c>
      <c r="C36" s="736">
        <f>ROUND(SUM(C25:C35),1)</f>
        <v>5016617</v>
      </c>
      <c r="D36" s="169"/>
      <c r="E36" s="736">
        <f>ROUND(SUM(E25:E35),1)</f>
        <v>795158</v>
      </c>
      <c r="F36" s="169"/>
      <c r="G36" s="405">
        <f>ROUND(SUM(G25:G35),1)</f>
        <v>0</v>
      </c>
      <c r="H36" s="169"/>
      <c r="I36" s="405">
        <f>ROUND(SUM(I25:I35),1)</f>
        <v>5811775</v>
      </c>
      <c r="J36" s="169"/>
      <c r="K36" s="405">
        <f>ROUND(SUM(K25:K35),1)</f>
        <v>7323900</v>
      </c>
      <c r="L36" s="543"/>
      <c r="M36" s="543"/>
      <c r="N36" s="543"/>
      <c r="O36" s="543"/>
      <c r="P36" s="543"/>
      <c r="Q36" s="543"/>
      <c r="R36" s="543"/>
    </row>
    <row r="37" spans="1:18">
      <c r="A37" s="164" t="s">
        <v>484</v>
      </c>
      <c r="B37" s="164" t="s">
        <v>22</v>
      </c>
      <c r="C37" s="729">
        <f>ROUND(SUM('Exhibit A-4 '!C37:CA37),1)</f>
        <v>6786054</v>
      </c>
      <c r="D37" s="164"/>
      <c r="E37" s="22">
        <v>1426188</v>
      </c>
      <c r="F37" s="164"/>
      <c r="G37" s="166">
        <v>0</v>
      </c>
      <c r="H37" s="164"/>
      <c r="I37" s="164">
        <f>ROUND(SUM(C37+E37),1)</f>
        <v>8212242</v>
      </c>
      <c r="J37" s="599"/>
      <c r="K37" s="22">
        <v>7380480</v>
      </c>
    </row>
    <row r="38" spans="1:18">
      <c r="A38" s="169" t="s">
        <v>485</v>
      </c>
      <c r="B38" s="169" t="s">
        <v>22</v>
      </c>
      <c r="C38" s="734">
        <f>ROUND(SUM(C36:C37),1)</f>
        <v>11802671</v>
      </c>
      <c r="D38" s="169"/>
      <c r="E38" s="542">
        <f>ROUND(SUM(E36:E37),1)</f>
        <v>2221346</v>
      </c>
      <c r="F38" s="169"/>
      <c r="G38" s="542">
        <f>ROUND(SUM(G36:G37),1)</f>
        <v>0</v>
      </c>
      <c r="H38" s="169"/>
      <c r="I38" s="542">
        <f>ROUND(SUM(I36:I37),1)</f>
        <v>14024017</v>
      </c>
      <c r="J38" s="625"/>
      <c r="K38" s="542">
        <f>ROUND(SUM(K36:K37),1)</f>
        <v>14704380</v>
      </c>
    </row>
    <row r="39" spans="1:18">
      <c r="A39" s="169"/>
      <c r="B39" s="169" t="s">
        <v>22</v>
      </c>
      <c r="C39" s="169" t="s">
        <v>22</v>
      </c>
      <c r="D39" s="169"/>
      <c r="E39" s="169"/>
      <c r="F39" s="169"/>
      <c r="G39" s="169"/>
      <c r="H39" s="169"/>
      <c r="I39" s="169" t="s">
        <v>22</v>
      </c>
      <c r="J39" s="169"/>
      <c r="K39" s="169"/>
    </row>
    <row r="40" spans="1:18">
      <c r="A40" s="169" t="s">
        <v>109</v>
      </c>
      <c r="B40" s="169" t="s">
        <v>22</v>
      </c>
      <c r="C40" s="169" t="s">
        <v>22</v>
      </c>
      <c r="D40" s="169"/>
      <c r="E40" s="169"/>
      <c r="F40" s="169"/>
      <c r="G40" s="169"/>
      <c r="H40" s="169"/>
      <c r="I40" s="169" t="s">
        <v>22</v>
      </c>
      <c r="J40" s="169"/>
      <c r="K40" s="169"/>
    </row>
    <row r="41" spans="1:18">
      <c r="A41" s="169" t="s">
        <v>532</v>
      </c>
      <c r="B41" s="169" t="s">
        <v>22</v>
      </c>
      <c r="C41" s="544">
        <f>ROUND(SUM(C21)-SUM(C38),1)</f>
        <v>-4174736</v>
      </c>
      <c r="D41" s="169"/>
      <c r="E41" s="544">
        <f>ROUND(SUM(E21)-SUM(E38),1)</f>
        <v>294701.09999999998</v>
      </c>
      <c r="F41" s="169"/>
      <c r="G41" s="544">
        <f>ROUND(SUM(G21)-SUM(G38),1)</f>
        <v>0</v>
      </c>
      <c r="H41" s="169"/>
      <c r="I41" s="544">
        <f>ROUND(SUM(I21)-SUM(I38),1)</f>
        <v>-3880034.9</v>
      </c>
      <c r="J41" s="169"/>
      <c r="K41" s="544">
        <f>ROUND(SUM(K21)-SUM(K38),1)</f>
        <v>-6319012</v>
      </c>
    </row>
    <row r="42" spans="1:18">
      <c r="A42" s="169"/>
      <c r="B42" s="169" t="s">
        <v>22</v>
      </c>
      <c r="C42" s="169"/>
      <c r="D42" s="169"/>
      <c r="E42" s="169"/>
      <c r="F42" s="169"/>
      <c r="G42" s="169"/>
      <c r="H42" s="169"/>
      <c r="I42" s="169"/>
      <c r="J42" s="169"/>
      <c r="K42" s="169"/>
    </row>
    <row r="43" spans="1:18">
      <c r="A43" s="164"/>
      <c r="B43" s="164" t="s">
        <v>22</v>
      </c>
      <c r="C43" s="164"/>
      <c r="D43" s="164"/>
      <c r="E43" s="164"/>
      <c r="F43" s="164"/>
      <c r="G43" s="164"/>
      <c r="H43" s="164"/>
      <c r="I43" s="164"/>
      <c r="J43" s="164"/>
      <c r="K43" s="164"/>
    </row>
    <row r="44" spans="1:18">
      <c r="A44" s="169" t="s">
        <v>17</v>
      </c>
      <c r="B44" s="164" t="s">
        <v>22</v>
      </c>
      <c r="C44" s="164" t="s">
        <v>22</v>
      </c>
      <c r="D44" s="164"/>
      <c r="E44" s="164"/>
      <c r="F44" s="164"/>
      <c r="G44" s="164"/>
      <c r="H44" s="164"/>
      <c r="I44" s="164" t="s">
        <v>22</v>
      </c>
      <c r="J44" s="164"/>
      <c r="K44" s="164"/>
    </row>
    <row r="45" spans="1:18">
      <c r="A45" s="164" t="s">
        <v>486</v>
      </c>
      <c r="B45" s="164" t="s">
        <v>22</v>
      </c>
      <c r="C45" s="164">
        <f>ROUND(SUM('Exhibit A-4 '!C45:CA45),1)</f>
        <v>0</v>
      </c>
      <c r="D45" s="164"/>
      <c r="E45" s="22">
        <v>0</v>
      </c>
      <c r="F45" s="164"/>
      <c r="G45" s="166">
        <v>0</v>
      </c>
      <c r="H45" s="164"/>
      <c r="I45" s="164">
        <f>ROUND(SUM(C45+E45),1)</f>
        <v>0</v>
      </c>
      <c r="J45" s="598"/>
      <c r="K45" s="22">
        <v>0</v>
      </c>
    </row>
    <row r="46" spans="1:18">
      <c r="A46" s="164" t="s">
        <v>487</v>
      </c>
      <c r="B46" s="164" t="s">
        <v>22</v>
      </c>
      <c r="C46" s="729">
        <f>ROUND(SUM('Exhibit A-4 '!C46:CA46),1)</f>
        <v>5049335</v>
      </c>
      <c r="D46" s="164"/>
      <c r="E46" s="22">
        <v>12806</v>
      </c>
      <c r="F46" s="164"/>
      <c r="G46" s="164">
        <v>0</v>
      </c>
      <c r="H46" s="164"/>
      <c r="I46" s="164">
        <f>ROUND(SUM(C46+E46+G46),1)</f>
        <v>5062141</v>
      </c>
      <c r="J46" s="598"/>
      <c r="K46" s="22">
        <v>7171859</v>
      </c>
    </row>
    <row r="47" spans="1:18">
      <c r="A47" s="167" t="s">
        <v>774</v>
      </c>
      <c r="B47" s="164" t="s">
        <v>22</v>
      </c>
      <c r="C47" s="729">
        <f>ROUND(SUM('Exhibit A-4 '!C47:CA47),1)</f>
        <v>-1232482</v>
      </c>
      <c r="D47" s="164"/>
      <c r="E47" s="22">
        <v>-242</v>
      </c>
      <c r="F47" s="164"/>
      <c r="G47" s="164">
        <v>0</v>
      </c>
      <c r="H47" s="164"/>
      <c r="I47" s="164">
        <f>ROUND(SUM(C47+E47+G47),1)</f>
        <v>-1232724</v>
      </c>
      <c r="J47" s="598"/>
      <c r="K47" s="22">
        <v>-1252760</v>
      </c>
    </row>
    <row r="48" spans="1:18">
      <c r="A48" s="169" t="s">
        <v>313</v>
      </c>
      <c r="B48" s="169" t="s">
        <v>22</v>
      </c>
      <c r="C48" s="542">
        <f>ROUND(SUM(C45:C47),1)</f>
        <v>3816853</v>
      </c>
      <c r="D48" s="169"/>
      <c r="E48" s="542">
        <f>ROUND(SUM(E45:E47),1)</f>
        <v>12564</v>
      </c>
      <c r="F48" s="169"/>
      <c r="G48" s="542">
        <f>ROUND(SUM(G45:G47),1)</f>
        <v>0</v>
      </c>
      <c r="H48" s="169"/>
      <c r="I48" s="542">
        <f>ROUND(SUM(I45:I47),1)</f>
        <v>3829417</v>
      </c>
      <c r="J48" s="625"/>
      <c r="K48" s="542">
        <f>ROUND(SUM(K45:K47),1)</f>
        <v>5919099</v>
      </c>
    </row>
    <row r="49" spans="1:11">
      <c r="A49" s="169"/>
      <c r="B49" s="169" t="s">
        <v>22</v>
      </c>
      <c r="C49" s="169"/>
      <c r="D49" s="169"/>
      <c r="E49" s="169"/>
      <c r="F49" s="169"/>
      <c r="G49" s="169"/>
      <c r="H49" s="169"/>
      <c r="I49" s="169"/>
      <c r="J49" s="169"/>
      <c r="K49" s="169"/>
    </row>
    <row r="50" spans="1:11">
      <c r="A50" s="164"/>
      <c r="B50" s="164"/>
      <c r="C50" s="164" t="s">
        <v>22</v>
      </c>
      <c r="D50" s="164"/>
      <c r="E50" s="164"/>
      <c r="F50" s="164"/>
      <c r="G50" s="164"/>
      <c r="H50" s="164"/>
      <c r="I50" s="164" t="s">
        <v>22</v>
      </c>
      <c r="J50" s="164"/>
      <c r="K50" s="164"/>
    </row>
    <row r="51" spans="1:11">
      <c r="A51" s="169" t="s">
        <v>32</v>
      </c>
      <c r="B51" s="164"/>
      <c r="C51" s="164"/>
      <c r="D51" s="164"/>
      <c r="E51" s="164"/>
      <c r="F51" s="164"/>
      <c r="G51" s="164"/>
      <c r="H51" s="164"/>
      <c r="I51" s="164"/>
      <c r="J51" s="164"/>
      <c r="K51" s="164"/>
    </row>
    <row r="52" spans="1:11">
      <c r="A52" s="169" t="s">
        <v>533</v>
      </c>
      <c r="B52" s="164" t="s">
        <v>22</v>
      </c>
      <c r="C52" s="738">
        <f>ROUND(SUM(C41+C48),1)</f>
        <v>-357883</v>
      </c>
      <c r="D52" s="164"/>
      <c r="E52" s="173">
        <f>ROUND(SUM(E41+E48),1)</f>
        <v>307265.09999999998</v>
      </c>
      <c r="F52" s="164"/>
      <c r="G52" s="173">
        <f>ROUND(SUM(G41+G48),1)</f>
        <v>0</v>
      </c>
      <c r="H52" s="164" t="s">
        <v>22</v>
      </c>
      <c r="I52" s="173">
        <f>ROUND(SUM(I41+I48),1)</f>
        <v>-50617.9</v>
      </c>
      <c r="J52" s="164" t="s">
        <v>22</v>
      </c>
      <c r="K52" s="173">
        <f>ROUND(SUM(K41+K48),1)</f>
        <v>-399913</v>
      </c>
    </row>
    <row r="53" spans="1:11">
      <c r="A53" s="164"/>
      <c r="B53" s="164" t="s">
        <v>22</v>
      </c>
      <c r="C53" s="164"/>
      <c r="D53" s="164"/>
      <c r="E53" s="164"/>
      <c r="F53" s="164"/>
      <c r="G53" s="164"/>
      <c r="H53" s="164" t="s">
        <v>22</v>
      </c>
      <c r="I53" s="164"/>
      <c r="J53" s="164" t="s">
        <v>22</v>
      </c>
      <c r="K53" s="164"/>
    </row>
    <row r="54" spans="1:11">
      <c r="A54" s="169" t="s">
        <v>384</v>
      </c>
      <c r="B54" s="164" t="s">
        <v>22</v>
      </c>
      <c r="C54" s="169">
        <f>ROUND(SUM('Exhibit A-4 '!C54:CA54),1)</f>
        <v>-756823</v>
      </c>
      <c r="D54" s="164" t="s">
        <v>22</v>
      </c>
      <c r="E54" s="25">
        <v>-787087</v>
      </c>
      <c r="F54" s="164" t="s">
        <v>22</v>
      </c>
      <c r="G54" s="174">
        <v>0</v>
      </c>
      <c r="H54" s="164" t="s">
        <v>22</v>
      </c>
      <c r="I54" s="173">
        <f>+C54+E54</f>
        <v>-1543910</v>
      </c>
      <c r="J54" s="546" t="s">
        <v>22</v>
      </c>
      <c r="K54" s="25">
        <v>-1143997</v>
      </c>
    </row>
    <row r="55" spans="1:11" ht="16.5" thickBot="1">
      <c r="A55" s="169" t="s">
        <v>546</v>
      </c>
      <c r="B55" s="164" t="s">
        <v>22</v>
      </c>
      <c r="C55" s="739">
        <f>ROUND(SUM(C52)+SUM(C54),1)</f>
        <v>-1114706</v>
      </c>
      <c r="D55" s="173"/>
      <c r="E55" s="739">
        <f>ROUND(SUM(E52)+SUM(E54),1)</f>
        <v>-479821.9</v>
      </c>
      <c r="F55" s="173"/>
      <c r="G55" s="243">
        <f>ROUND(SUM(G52)+SUM(G54),1)</f>
        <v>0</v>
      </c>
      <c r="H55" s="173"/>
      <c r="I55" s="739">
        <f>ROUND(SUM(I52)+SUM(I54),1)</f>
        <v>-1594527.9</v>
      </c>
      <c r="J55" s="173"/>
      <c r="K55" s="243">
        <f>ROUND(SUM(K52)+SUM(K54),1)</f>
        <v>-1543910</v>
      </c>
    </row>
    <row r="56" spans="1:11" ht="16.5" thickTop="1">
      <c r="A56" s="169"/>
      <c r="B56" s="173"/>
      <c r="C56" s="169"/>
      <c r="D56" s="173"/>
      <c r="E56" s="169"/>
      <c r="F56" s="173"/>
      <c r="G56" s="174"/>
      <c r="H56" s="173"/>
      <c r="I56" s="169"/>
      <c r="J56" s="173"/>
      <c r="K56" s="169"/>
    </row>
    <row r="57" spans="1:11">
      <c r="A57" s="545" t="s">
        <v>1059</v>
      </c>
      <c r="B57" s="173"/>
      <c r="C57" s="169"/>
      <c r="D57" s="173"/>
      <c r="E57" s="169"/>
      <c r="F57" s="173"/>
      <c r="G57" s="174"/>
      <c r="H57" s="173"/>
      <c r="I57" s="169"/>
      <c r="J57" s="173"/>
      <c r="K57" s="169"/>
    </row>
    <row r="59" spans="1:11">
      <c r="A59" s="164"/>
      <c r="B59" s="164"/>
      <c r="C59" s="169"/>
      <c r="D59" s="164"/>
      <c r="E59" s="164" t="s">
        <v>22</v>
      </c>
      <c r="F59" s="164"/>
      <c r="G59" s="164"/>
      <c r="H59" s="164"/>
      <c r="I59" s="169" t="s">
        <v>22</v>
      </c>
      <c r="J59" s="169"/>
      <c r="K59" s="169"/>
    </row>
    <row r="60" spans="1:11">
      <c r="E60" s="176" t="s">
        <v>22</v>
      </c>
    </row>
    <row r="68" spans="1:1">
      <c r="A68" s="546"/>
    </row>
    <row r="72" spans="1:1" ht="14.45" customHeight="1"/>
  </sheetData>
  <mergeCells count="1">
    <mergeCell ref="I12:K12"/>
  </mergeCells>
  <hyperlinks>
    <hyperlink ref="A57" location="'Footnotes 1 - 11'!A1" display="(*) See Accompanying Footnotes" xr:uid="{00000000-0004-0000-1B00-000000000000}"/>
  </hyperlinks>
  <pageMargins left="0.7" right="0.46" top="0.9" bottom="0.25" header="0.5" footer="0.25"/>
  <pageSetup scale="50" firstPageNumber="50" orientation="landscape" r:id="rId1"/>
  <headerFooter scaleWithDoc="0">
    <oddFooter>&amp;R&amp;8 55</oddFooter>
  </headerFooter>
  <customProperties>
    <customPr name="SheetOptions"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62"/>
  <sheetViews>
    <sheetView showGridLines="0" zoomScale="70" zoomScaleNormal="70" workbookViewId="0"/>
  </sheetViews>
  <sheetFormatPr defaultColWidth="9.88671875" defaultRowHeight="12.75"/>
  <cols>
    <col min="1" max="1" width="43.88671875" style="75" customWidth="1"/>
    <col min="2" max="2" width="1.5546875" style="75" customWidth="1"/>
    <col min="3" max="3" width="18.109375" style="75" customWidth="1"/>
    <col min="4" max="4" width="2.5546875" style="301" customWidth="1"/>
    <col min="5" max="5" width="17.33203125" style="75" customWidth="1"/>
    <col min="6" max="6" width="2.88671875" style="75" customWidth="1"/>
    <col min="7" max="7" width="17.6640625" style="75" customWidth="1"/>
    <col min="8" max="8" width="2.88671875" style="75" customWidth="1"/>
    <col min="9" max="9" width="18.109375" style="75" customWidth="1"/>
    <col min="10" max="10" width="2.88671875" style="301" customWidth="1"/>
    <col min="11" max="11" width="17.5546875" style="75" customWidth="1"/>
    <col min="12" max="12" width="2.88671875" style="301" customWidth="1"/>
    <col min="13" max="13" width="17.109375" style="75" customWidth="1"/>
    <col min="14" max="14" width="1.5546875" style="301" customWidth="1"/>
    <col min="15" max="15" width="18.109375" style="75" customWidth="1"/>
    <col min="16" max="16" width="1.44140625" style="301" customWidth="1"/>
    <col min="17" max="17" width="18.109375" style="75" customWidth="1"/>
    <col min="18" max="18" width="1.5546875" style="301" customWidth="1"/>
    <col min="19" max="19" width="18" style="75" customWidth="1"/>
    <col min="20" max="20" width="2.88671875" style="301" customWidth="1"/>
    <col min="21" max="21" width="20.44140625" style="75" customWidth="1"/>
    <col min="22" max="22" width="2.88671875" style="301" customWidth="1"/>
    <col min="23" max="23" width="20.44140625" style="75" customWidth="1"/>
    <col min="24" max="24" width="1.88671875" style="75" customWidth="1"/>
    <col min="25" max="25" width="4.88671875" style="75" customWidth="1"/>
    <col min="26" max="26" width="12.88671875" style="75" customWidth="1"/>
    <col min="27" max="16384" width="9.88671875" style="75"/>
  </cols>
  <sheetData>
    <row r="1" spans="1:26" s="224" customFormat="1" ht="15">
      <c r="A1" s="372" t="s">
        <v>775</v>
      </c>
      <c r="B1" s="43"/>
      <c r="C1" s="43"/>
      <c r="D1" s="56"/>
      <c r="E1" s="43"/>
      <c r="F1" s="43"/>
      <c r="G1" s="43"/>
      <c r="H1" s="43"/>
      <c r="I1" s="43"/>
      <c r="J1" s="56"/>
      <c r="K1" s="43"/>
      <c r="L1" s="56"/>
      <c r="M1" s="43"/>
      <c r="N1" s="56"/>
      <c r="O1" s="43"/>
      <c r="P1" s="56"/>
      <c r="Q1" s="43"/>
      <c r="R1" s="56"/>
      <c r="S1" s="43"/>
      <c r="T1" s="56"/>
      <c r="U1" s="43"/>
      <c r="V1" s="56"/>
      <c r="W1" s="43"/>
      <c r="X1" s="75"/>
      <c r="Y1" s="75"/>
      <c r="Z1" s="75"/>
    </row>
    <row r="2" spans="1:26" s="224" customFormat="1" ht="12" customHeight="1">
      <c r="A2" s="43"/>
      <c r="B2" s="43"/>
      <c r="C2" s="43"/>
      <c r="D2" s="56"/>
      <c r="E2" s="43"/>
      <c r="F2" s="43"/>
      <c r="G2" s="43"/>
      <c r="H2" s="43"/>
      <c r="I2" s="43"/>
      <c r="J2" s="56"/>
      <c r="K2" s="43"/>
      <c r="L2" s="56"/>
      <c r="M2" s="43"/>
      <c r="N2" s="56"/>
      <c r="O2" s="43"/>
      <c r="P2" s="56"/>
      <c r="Q2" s="43"/>
      <c r="R2" s="56"/>
      <c r="S2" s="43"/>
      <c r="T2" s="56"/>
      <c r="U2" s="43"/>
      <c r="V2" s="56"/>
      <c r="W2" s="43"/>
      <c r="X2" s="75"/>
      <c r="Y2" s="75"/>
      <c r="Z2" s="75"/>
    </row>
    <row r="3" spans="1:26" s="224" customFormat="1" ht="18.75" customHeight="1">
      <c r="A3" s="153" t="s">
        <v>59</v>
      </c>
      <c r="B3" s="153"/>
      <c r="C3" s="43"/>
      <c r="D3" s="56"/>
      <c r="E3" s="43"/>
      <c r="F3" s="43"/>
      <c r="G3" s="43"/>
      <c r="H3" s="43"/>
      <c r="I3" s="43"/>
      <c r="J3" s="56"/>
      <c r="K3" s="43"/>
      <c r="L3" s="56"/>
      <c r="M3" s="43"/>
      <c r="N3" s="56"/>
      <c r="O3" s="43"/>
      <c r="P3" s="56"/>
      <c r="Q3" s="43"/>
      <c r="R3" s="56"/>
      <c r="S3" s="43"/>
      <c r="T3" s="56"/>
      <c r="U3" s="43"/>
      <c r="V3" s="56"/>
      <c r="W3" s="43"/>
      <c r="X3" s="75"/>
      <c r="Y3" s="75"/>
      <c r="Z3" s="75"/>
    </row>
    <row r="4" spans="1:26" s="224" customFormat="1" ht="18.75" customHeight="1">
      <c r="A4" s="153" t="s">
        <v>593</v>
      </c>
      <c r="B4" s="300"/>
      <c r="C4" s="43"/>
      <c r="D4" s="56"/>
      <c r="E4" s="43"/>
      <c r="F4" s="43"/>
      <c r="G4" s="43"/>
      <c r="H4" s="43"/>
      <c r="I4" s="43"/>
      <c r="J4" s="56"/>
      <c r="K4" s="43"/>
      <c r="L4" s="56"/>
      <c r="M4" s="43"/>
      <c r="N4" s="56"/>
      <c r="O4" s="43"/>
      <c r="P4" s="56"/>
      <c r="Q4" s="43"/>
      <c r="R4" s="56"/>
      <c r="S4" s="43"/>
      <c r="T4" s="56"/>
      <c r="U4" s="43"/>
      <c r="V4" s="56"/>
      <c r="W4" s="43"/>
      <c r="X4" s="75"/>
      <c r="Y4" s="75"/>
      <c r="Z4" s="75"/>
    </row>
    <row r="5" spans="1:26" s="224" customFormat="1" ht="17.25" customHeight="1">
      <c r="A5" s="153" t="s">
        <v>61</v>
      </c>
      <c r="B5" s="153"/>
      <c r="C5" s="43"/>
      <c r="D5" s="56"/>
      <c r="E5" s="43"/>
      <c r="F5" s="43"/>
      <c r="G5" s="43"/>
      <c r="H5" s="43"/>
      <c r="I5" s="43"/>
      <c r="J5" s="56"/>
      <c r="K5" s="43"/>
      <c r="L5" s="56"/>
      <c r="M5" s="228" t="s">
        <v>22</v>
      </c>
      <c r="N5" s="228"/>
      <c r="O5" s="43"/>
      <c r="P5" s="56"/>
      <c r="Q5" s="43"/>
      <c r="R5" s="56"/>
      <c r="S5" s="43"/>
      <c r="T5" s="56"/>
      <c r="U5" s="75"/>
      <c r="V5" s="301"/>
      <c r="W5" s="228" t="s">
        <v>594</v>
      </c>
      <c r="X5" s="75"/>
      <c r="Y5" s="75"/>
      <c r="Z5" s="75"/>
    </row>
    <row r="6" spans="1:26" s="224" customFormat="1" ht="16.5" customHeight="1">
      <c r="A6" s="284" t="s">
        <v>595</v>
      </c>
      <c r="B6" s="284"/>
      <c r="C6" s="43"/>
      <c r="D6" s="56"/>
      <c r="E6" s="43"/>
      <c r="F6" s="43"/>
      <c r="G6" s="43"/>
      <c r="H6" s="43"/>
      <c r="I6" s="43"/>
      <c r="J6" s="56"/>
      <c r="K6" s="43"/>
      <c r="L6" s="56"/>
      <c r="M6" s="43"/>
      <c r="N6" s="56"/>
      <c r="O6" s="43"/>
      <c r="P6" s="56"/>
      <c r="Q6" s="43"/>
      <c r="R6" s="56"/>
      <c r="S6" s="43"/>
      <c r="T6" s="56"/>
      <c r="U6" s="43"/>
      <c r="V6" s="56"/>
      <c r="W6" s="49" t="s">
        <v>22</v>
      </c>
      <c r="X6" s="75"/>
      <c r="Y6" s="75"/>
      <c r="Z6" s="75"/>
    </row>
    <row r="7" spans="1:26" s="224" customFormat="1" ht="19.5" customHeight="1">
      <c r="A7" s="284" t="s">
        <v>1314</v>
      </c>
      <c r="B7" s="284"/>
      <c r="C7" s="43"/>
      <c r="D7" s="56"/>
      <c r="E7" s="43"/>
      <c r="F7" s="43"/>
      <c r="G7" s="43"/>
      <c r="H7" s="43"/>
      <c r="I7" s="43"/>
      <c r="J7" s="56"/>
      <c r="K7" s="43"/>
      <c r="L7" s="56"/>
      <c r="M7" s="43"/>
      <c r="N7" s="56"/>
      <c r="O7" s="43"/>
      <c r="P7" s="56"/>
      <c r="Q7" s="43"/>
      <c r="R7" s="56"/>
      <c r="S7" s="43"/>
      <c r="T7" s="56"/>
      <c r="U7" s="43"/>
      <c r="V7" s="56"/>
      <c r="W7" s="43"/>
      <c r="X7" s="75"/>
      <c r="Y7" s="75"/>
      <c r="Z7" s="75"/>
    </row>
    <row r="8" spans="1:26" s="224" customFormat="1" ht="15.75" customHeight="1">
      <c r="A8" s="153" t="s">
        <v>1107</v>
      </c>
      <c r="B8" s="153"/>
      <c r="C8" s="43"/>
      <c r="D8" s="56"/>
      <c r="E8" s="43"/>
      <c r="F8" s="43"/>
      <c r="G8" s="43"/>
      <c r="H8" s="43"/>
      <c r="I8" s="43"/>
      <c r="J8" s="56"/>
      <c r="K8" s="43"/>
      <c r="L8" s="56"/>
      <c r="N8" s="56"/>
      <c r="O8" s="43"/>
      <c r="P8" s="56"/>
      <c r="Q8" s="43"/>
      <c r="R8" s="56"/>
      <c r="S8" s="43"/>
      <c r="T8" s="56"/>
      <c r="U8" s="43"/>
      <c r="V8" s="56"/>
      <c r="W8" s="43"/>
      <c r="X8" s="75"/>
      <c r="Y8" s="75"/>
      <c r="Z8" s="75"/>
    </row>
    <row r="9" spans="1:26" s="224" customFormat="1" ht="12.75" customHeight="1">
      <c r="A9" s="63"/>
      <c r="B9" s="63"/>
      <c r="C9" s="43"/>
      <c r="D9" s="56"/>
      <c r="E9" s="43"/>
      <c r="F9" s="43"/>
      <c r="G9" s="43"/>
      <c r="H9" s="43"/>
      <c r="I9" s="43"/>
      <c r="J9" s="56"/>
      <c r="K9" s="43"/>
      <c r="L9" s="56"/>
      <c r="M9" s="43"/>
      <c r="N9" s="56"/>
      <c r="O9" s="43"/>
      <c r="P9" s="56"/>
      <c r="Q9" s="43"/>
      <c r="R9" s="56"/>
      <c r="S9" s="43"/>
      <c r="T9" s="56"/>
      <c r="U9" s="43"/>
      <c r="V9" s="56"/>
      <c r="W9" s="43"/>
      <c r="X9" s="75"/>
      <c r="Y9" s="75"/>
      <c r="Z9" s="75"/>
    </row>
    <row r="10" spans="1:26" s="224" customFormat="1" ht="13.5" customHeight="1">
      <c r="A10" s="43"/>
      <c r="B10" s="43"/>
      <c r="C10" s="43"/>
      <c r="D10" s="56"/>
      <c r="E10" s="43"/>
      <c r="F10" s="43"/>
      <c r="G10" s="43"/>
      <c r="H10" s="43"/>
      <c r="I10" s="43"/>
      <c r="J10" s="56"/>
      <c r="K10" s="43"/>
      <c r="L10" s="56"/>
      <c r="M10" s="43"/>
      <c r="N10" s="56"/>
      <c r="O10" s="43"/>
      <c r="P10" s="56"/>
      <c r="Q10" s="43"/>
      <c r="R10" s="56"/>
      <c r="S10" s="43"/>
      <c r="T10" s="56"/>
      <c r="U10" s="43"/>
      <c r="V10" s="56"/>
      <c r="W10" s="43"/>
      <c r="X10" s="75"/>
      <c r="Y10" s="75"/>
      <c r="Z10" s="75"/>
    </row>
    <row r="11" spans="1:26" s="224" customFormat="1" ht="14.1" customHeight="1">
      <c r="A11" s="43"/>
      <c r="B11" s="43"/>
      <c r="C11" s="63"/>
      <c r="D11" s="59"/>
      <c r="E11" s="63"/>
      <c r="F11" s="63"/>
      <c r="G11" s="63"/>
      <c r="H11" s="63"/>
      <c r="I11" s="63"/>
      <c r="J11" s="59"/>
      <c r="K11" s="63"/>
      <c r="L11" s="59"/>
      <c r="M11" s="85"/>
      <c r="N11" s="59"/>
      <c r="O11" s="63"/>
      <c r="P11" s="59"/>
      <c r="Q11" s="63"/>
      <c r="R11" s="59"/>
      <c r="S11" s="63"/>
      <c r="T11" s="59"/>
      <c r="U11" s="63"/>
      <c r="V11" s="59"/>
      <c r="W11" s="63"/>
      <c r="X11" s="75"/>
      <c r="Y11" s="75"/>
      <c r="Z11" s="75"/>
    </row>
    <row r="12" spans="1:26" s="224" customFormat="1" ht="14.1" customHeight="1">
      <c r="A12" s="43"/>
      <c r="B12" s="43"/>
      <c r="C12" s="63"/>
      <c r="D12" s="59"/>
      <c r="E12" s="63"/>
      <c r="F12" s="63"/>
      <c r="G12" s="63"/>
      <c r="H12" s="63"/>
      <c r="I12" s="63"/>
      <c r="J12" s="59"/>
      <c r="K12" s="85" t="s">
        <v>135</v>
      </c>
      <c r="L12" s="59"/>
      <c r="M12" s="85"/>
      <c r="N12" s="59"/>
      <c r="O12" s="63"/>
      <c r="P12" s="59"/>
      <c r="Q12" s="63"/>
      <c r="R12" s="59"/>
      <c r="S12" s="63"/>
      <c r="T12" s="59"/>
      <c r="U12" s="63"/>
      <c r="V12" s="59"/>
      <c r="W12" s="63"/>
      <c r="X12" s="75"/>
      <c r="Y12" s="75"/>
      <c r="Z12" s="75"/>
    </row>
    <row r="13" spans="1:26" s="224" customFormat="1" ht="14.1" customHeight="1">
      <c r="A13" s="43"/>
      <c r="B13" s="43"/>
      <c r="C13" s="63"/>
      <c r="D13" s="59"/>
      <c r="E13" s="85" t="s">
        <v>390</v>
      </c>
      <c r="F13" s="85"/>
      <c r="G13" s="85" t="s">
        <v>1237</v>
      </c>
      <c r="H13" s="85"/>
      <c r="I13" s="85" t="s">
        <v>1240</v>
      </c>
      <c r="J13" s="59"/>
      <c r="K13" s="85" t="s">
        <v>596</v>
      </c>
      <c r="L13" s="59"/>
      <c r="M13" s="85" t="s">
        <v>597</v>
      </c>
      <c r="N13" s="59"/>
      <c r="O13" s="85" t="s">
        <v>49</v>
      </c>
      <c r="P13" s="59"/>
      <c r="R13" s="59"/>
      <c r="S13" s="85"/>
      <c r="T13" s="59"/>
      <c r="U13" s="63"/>
      <c r="V13" s="59"/>
      <c r="W13" s="63"/>
      <c r="X13" s="75"/>
      <c r="Y13" s="75"/>
      <c r="Z13" s="75"/>
    </row>
    <row r="14" spans="1:26" s="224" customFormat="1" ht="14.1" customHeight="1">
      <c r="A14" s="43"/>
      <c r="B14" s="43"/>
      <c r="C14" s="85" t="s">
        <v>1371</v>
      </c>
      <c r="D14" s="59"/>
      <c r="E14" s="85" t="s">
        <v>234</v>
      </c>
      <c r="F14" s="85"/>
      <c r="G14" s="85" t="s">
        <v>1238</v>
      </c>
      <c r="H14" s="85"/>
      <c r="I14" s="85" t="s">
        <v>1238</v>
      </c>
      <c r="J14" s="59"/>
      <c r="K14" s="85" t="s">
        <v>75</v>
      </c>
      <c r="L14" s="59"/>
      <c r="M14" s="85" t="s">
        <v>598</v>
      </c>
      <c r="N14" s="59"/>
      <c r="O14" s="85" t="s">
        <v>599</v>
      </c>
      <c r="P14" s="59"/>
      <c r="Q14" s="85" t="s">
        <v>143</v>
      </c>
      <c r="R14" s="59"/>
      <c r="S14" s="233" t="s">
        <v>600</v>
      </c>
      <c r="T14" s="59"/>
      <c r="U14" s="946" t="s">
        <v>360</v>
      </c>
      <c r="V14" s="946"/>
      <c r="W14" s="946"/>
      <c r="X14" s="75"/>
      <c r="Y14" s="75"/>
      <c r="Z14" s="75"/>
    </row>
    <row r="15" spans="1:26" s="224" customFormat="1" ht="14.1" customHeight="1">
      <c r="A15" s="43"/>
      <c r="B15" s="43"/>
      <c r="C15" s="85" t="s">
        <v>567</v>
      </c>
      <c r="D15" s="59"/>
      <c r="E15" s="85" t="s">
        <v>601</v>
      </c>
      <c r="F15" s="85"/>
      <c r="G15" s="85" t="s">
        <v>197</v>
      </c>
      <c r="H15" s="85"/>
      <c r="I15" s="85" t="s">
        <v>171</v>
      </c>
      <c r="J15" s="59"/>
      <c r="K15" s="85" t="s">
        <v>602</v>
      </c>
      <c r="L15" s="59"/>
      <c r="M15" s="85" t="s">
        <v>782</v>
      </c>
      <c r="N15" s="59"/>
      <c r="O15" s="85" t="s">
        <v>52</v>
      </c>
      <c r="P15" s="59"/>
      <c r="Q15" s="85" t="s">
        <v>173</v>
      </c>
      <c r="R15" s="59"/>
      <c r="S15" s="85" t="s">
        <v>601</v>
      </c>
      <c r="T15" s="59"/>
      <c r="U15" s="289"/>
      <c r="V15" s="302"/>
      <c r="W15" s="289"/>
      <c r="X15" s="75"/>
      <c r="Y15" s="75"/>
      <c r="Z15" s="75"/>
    </row>
    <row r="16" spans="1:26" s="224" customFormat="1" ht="14.1" customHeight="1">
      <c r="A16" s="43"/>
      <c r="B16" s="43"/>
      <c r="C16" s="233" t="s">
        <v>603</v>
      </c>
      <c r="D16" s="59"/>
      <c r="E16" s="233" t="s">
        <v>604</v>
      </c>
      <c r="F16" s="233"/>
      <c r="G16" s="743" t="s">
        <v>1239</v>
      </c>
      <c r="H16" s="233"/>
      <c r="I16" s="743" t="s">
        <v>554</v>
      </c>
      <c r="J16" s="59"/>
      <c r="K16" s="233" t="s">
        <v>605</v>
      </c>
      <c r="L16" s="59"/>
      <c r="M16" s="233" t="s">
        <v>606</v>
      </c>
      <c r="N16" s="59"/>
      <c r="O16" s="233" t="s">
        <v>607</v>
      </c>
      <c r="P16" s="59"/>
      <c r="Q16" s="233" t="s">
        <v>608</v>
      </c>
      <c r="R16" s="59"/>
      <c r="S16" s="233" t="s">
        <v>609</v>
      </c>
      <c r="T16" s="59"/>
      <c r="U16" s="233" t="s">
        <v>1315</v>
      </c>
      <c r="V16" s="59"/>
      <c r="W16" s="85" t="s">
        <v>1233</v>
      </c>
      <c r="X16" s="75"/>
      <c r="Y16" s="75"/>
      <c r="Z16" s="75"/>
    </row>
    <row r="17" spans="1:26" s="224" customFormat="1" ht="14.1" customHeight="1">
      <c r="A17" s="43"/>
      <c r="B17" s="43"/>
      <c r="C17" s="61"/>
      <c r="D17" s="56"/>
      <c r="E17" s="61"/>
      <c r="F17" s="43"/>
      <c r="G17" s="43"/>
      <c r="H17" s="43"/>
      <c r="I17" s="43"/>
      <c r="J17" s="56"/>
      <c r="K17" s="61"/>
      <c r="L17" s="56"/>
      <c r="M17" s="61"/>
      <c r="N17" s="56"/>
      <c r="O17" s="61"/>
      <c r="P17" s="56"/>
      <c r="Q17" s="61"/>
      <c r="R17" s="56"/>
      <c r="S17" s="61"/>
      <c r="T17" s="56"/>
      <c r="U17" s="61"/>
      <c r="V17" s="56"/>
      <c r="W17" s="61"/>
      <c r="X17" s="75"/>
      <c r="Y17" s="75"/>
      <c r="Z17" s="75"/>
    </row>
    <row r="18" spans="1:26" s="224" customFormat="1" ht="21" customHeight="1">
      <c r="A18" s="63" t="s">
        <v>0</v>
      </c>
      <c r="B18" s="5" t="s">
        <v>22</v>
      </c>
      <c r="C18" s="43"/>
      <c r="D18" s="56"/>
      <c r="E18" s="43"/>
      <c r="F18" s="43"/>
      <c r="G18" s="43"/>
      <c r="H18" s="43"/>
      <c r="I18" s="43"/>
      <c r="J18" s="56"/>
      <c r="K18" s="43"/>
      <c r="L18" s="56"/>
      <c r="M18" s="43"/>
      <c r="N18" s="56"/>
      <c r="O18" s="43"/>
      <c r="P18" s="56"/>
      <c r="Q18" s="43"/>
      <c r="R18" s="56"/>
      <c r="S18" s="43"/>
      <c r="T18" s="56"/>
      <c r="U18" s="43"/>
      <c r="V18" s="56"/>
      <c r="W18" s="43"/>
      <c r="X18" s="75"/>
      <c r="Y18" s="75"/>
      <c r="Z18" s="75"/>
    </row>
    <row r="19" spans="1:26" s="224" customFormat="1" ht="21" customHeight="1">
      <c r="A19" s="633" t="s">
        <v>610</v>
      </c>
      <c r="B19" s="634" t="s">
        <v>22</v>
      </c>
      <c r="C19" s="632">
        <v>25239</v>
      </c>
      <c r="D19" s="635"/>
      <c r="E19" s="632">
        <v>41173</v>
      </c>
      <c r="F19" s="632"/>
      <c r="G19" s="632">
        <v>2776943</v>
      </c>
      <c r="H19" s="632"/>
      <c r="I19" s="632">
        <v>108160</v>
      </c>
      <c r="J19" s="635"/>
      <c r="K19" s="632">
        <v>1106</v>
      </c>
      <c r="L19" s="635"/>
      <c r="M19" s="632">
        <v>451</v>
      </c>
      <c r="N19" s="635"/>
      <c r="O19" s="632">
        <v>12469</v>
      </c>
      <c r="P19" s="635"/>
      <c r="Q19" s="632">
        <v>183598</v>
      </c>
      <c r="R19" s="635"/>
      <c r="S19" s="632">
        <v>85</v>
      </c>
      <c r="T19" s="635"/>
      <c r="U19" s="632">
        <f>ROUND(SUM(C19:S19),1)</f>
        <v>3149224</v>
      </c>
      <c r="V19" s="635"/>
      <c r="W19" s="632">
        <v>2919804</v>
      </c>
      <c r="X19" s="75"/>
      <c r="Y19" s="75"/>
      <c r="Z19" s="75"/>
    </row>
    <row r="20" spans="1:26" s="224" customFormat="1" ht="21" customHeight="1">
      <c r="A20" s="636" t="s">
        <v>1140</v>
      </c>
      <c r="B20" s="634" t="s">
        <v>22</v>
      </c>
      <c r="C20" s="630">
        <v>0</v>
      </c>
      <c r="D20" s="637"/>
      <c r="E20" s="630">
        <v>0</v>
      </c>
      <c r="F20" s="630"/>
      <c r="G20" s="630">
        <v>0</v>
      </c>
      <c r="H20" s="630"/>
      <c r="I20" s="630">
        <v>0</v>
      </c>
      <c r="J20" s="637"/>
      <c r="K20" s="630">
        <v>0</v>
      </c>
      <c r="L20" s="637"/>
      <c r="M20" s="630">
        <v>0</v>
      </c>
      <c r="N20" s="637"/>
      <c r="O20" s="630">
        <v>0</v>
      </c>
      <c r="P20" s="637"/>
      <c r="Q20" s="630">
        <v>74000</v>
      </c>
      <c r="R20" s="637"/>
      <c r="S20" s="630">
        <v>0</v>
      </c>
      <c r="T20" s="637"/>
      <c r="U20" s="630">
        <f>ROUND(SUM(C20:S20),1)</f>
        <v>74000</v>
      </c>
      <c r="V20" s="637"/>
      <c r="W20" s="630">
        <v>23966223</v>
      </c>
      <c r="X20" s="75"/>
      <c r="Y20" s="75"/>
      <c r="Z20" s="75"/>
    </row>
    <row r="21" spans="1:26" s="224" customFormat="1" ht="21" customHeight="1">
      <c r="A21" s="638" t="s">
        <v>1141</v>
      </c>
      <c r="B21" s="634" t="s">
        <v>22</v>
      </c>
      <c r="C21" s="630">
        <v>0</v>
      </c>
      <c r="D21" s="637"/>
      <c r="E21" s="630">
        <v>0</v>
      </c>
      <c r="F21" s="630"/>
      <c r="G21" s="630">
        <v>0</v>
      </c>
      <c r="H21" s="630"/>
      <c r="I21" s="630">
        <v>0</v>
      </c>
      <c r="J21" s="637"/>
      <c r="K21" s="630">
        <v>0</v>
      </c>
      <c r="L21" s="637"/>
      <c r="M21" s="630">
        <v>0</v>
      </c>
      <c r="N21" s="637"/>
      <c r="O21" s="630">
        <v>0</v>
      </c>
      <c r="P21" s="637"/>
      <c r="Q21" s="630">
        <v>1860801</v>
      </c>
      <c r="R21" s="637"/>
      <c r="S21" s="630">
        <v>0</v>
      </c>
      <c r="T21" s="637"/>
      <c r="U21" s="630">
        <f>ROUND(SUM(C21:S21),1)</f>
        <v>1860801</v>
      </c>
      <c r="V21" s="637"/>
      <c r="W21" s="630">
        <v>3132180</v>
      </c>
      <c r="X21" s="75"/>
      <c r="Y21" s="75"/>
      <c r="Z21" s="75"/>
    </row>
    <row r="22" spans="1:26" s="224" customFormat="1" ht="21" customHeight="1">
      <c r="A22" s="639" t="s">
        <v>1142</v>
      </c>
      <c r="B22" s="634" t="s">
        <v>22</v>
      </c>
      <c r="C22" s="640">
        <f>ROUND(SUM(C19:C21),1)</f>
        <v>25239</v>
      </c>
      <c r="D22" s="641"/>
      <c r="E22" s="640">
        <f>ROUND(SUM(E19:E21),1)</f>
        <v>41173</v>
      </c>
      <c r="F22" s="631"/>
      <c r="G22" s="640">
        <f>ROUND(SUM(G19:G21),1)</f>
        <v>2776943</v>
      </c>
      <c r="H22" s="631"/>
      <c r="I22" s="640">
        <f>ROUND(SUM(I19:I21),1)</f>
        <v>108160</v>
      </c>
      <c r="J22" s="641"/>
      <c r="K22" s="640">
        <f>ROUND(SUM(K19:K21),1)</f>
        <v>1106</v>
      </c>
      <c r="L22" s="641"/>
      <c r="M22" s="640">
        <f>ROUND(SUM(M19:M21),1)</f>
        <v>451</v>
      </c>
      <c r="N22" s="641"/>
      <c r="O22" s="640">
        <f>ROUND(SUM(O19:O21),1)</f>
        <v>12469</v>
      </c>
      <c r="P22" s="641"/>
      <c r="Q22" s="640">
        <f>ROUND(SUM(Q19:Q21),1)</f>
        <v>2118399</v>
      </c>
      <c r="R22" s="641"/>
      <c r="S22" s="640">
        <f>ROUND(SUM(S19:S21),1)</f>
        <v>85</v>
      </c>
      <c r="T22" s="641"/>
      <c r="U22" s="640">
        <f>ROUND(SUM(U19:U21),1)</f>
        <v>5084025</v>
      </c>
      <c r="V22" s="641"/>
      <c r="W22" s="640">
        <f>ROUND(SUM(W19:W21),1)</f>
        <v>30018207</v>
      </c>
      <c r="X22" s="75"/>
      <c r="Y22" s="75"/>
      <c r="Z22" s="75"/>
    </row>
    <row r="23" spans="1:26" s="224" customFormat="1" ht="14.1" customHeight="1">
      <c r="A23" s="633"/>
      <c r="B23" s="634" t="s">
        <v>22</v>
      </c>
      <c r="C23" s="642"/>
      <c r="D23" s="637"/>
      <c r="E23" s="642"/>
      <c r="F23" s="630"/>
      <c r="G23" s="642"/>
      <c r="H23" s="630"/>
      <c r="I23" s="642"/>
      <c r="J23" s="637"/>
      <c r="K23" s="642"/>
      <c r="L23" s="637"/>
      <c r="M23" s="642"/>
      <c r="N23" s="637"/>
      <c r="O23" s="642"/>
      <c r="P23" s="637"/>
      <c r="Q23" s="642"/>
      <c r="R23" s="637"/>
      <c r="S23" s="642"/>
      <c r="T23" s="637"/>
      <c r="U23" s="642"/>
      <c r="V23" s="637"/>
      <c r="W23" s="642"/>
      <c r="X23" s="75"/>
      <c r="Y23" s="75"/>
      <c r="Z23" s="75"/>
    </row>
    <row r="24" spans="1:26" s="224" customFormat="1" ht="14.1" customHeight="1">
      <c r="A24" s="633"/>
      <c r="B24" s="634" t="s">
        <v>22</v>
      </c>
      <c r="C24" s="630"/>
      <c r="D24" s="637"/>
      <c r="E24" s="630"/>
      <c r="F24" s="630"/>
      <c r="G24" s="630"/>
      <c r="H24" s="630"/>
      <c r="I24" s="630"/>
      <c r="J24" s="637"/>
      <c r="K24" s="630"/>
      <c r="L24" s="637"/>
      <c r="M24" s="630"/>
      <c r="N24" s="637"/>
      <c r="O24" s="630"/>
      <c r="P24" s="637"/>
      <c r="Q24" s="630"/>
      <c r="R24" s="637"/>
      <c r="S24" s="630"/>
      <c r="T24" s="637"/>
      <c r="U24" s="630"/>
      <c r="V24" s="637"/>
      <c r="W24" s="630"/>
      <c r="X24" s="75"/>
      <c r="Y24" s="75"/>
      <c r="Z24" s="75"/>
    </row>
    <row r="25" spans="1:26" s="224" customFormat="1" ht="21" customHeight="1">
      <c r="A25" s="639" t="s">
        <v>6</v>
      </c>
      <c r="B25" s="634" t="s">
        <v>22</v>
      </c>
      <c r="C25" s="630"/>
      <c r="D25" s="637"/>
      <c r="E25" s="630"/>
      <c r="F25" s="630"/>
      <c r="G25" s="630"/>
      <c r="H25" s="630"/>
      <c r="I25" s="630"/>
      <c r="J25" s="637"/>
      <c r="K25" s="630"/>
      <c r="L25" s="637"/>
      <c r="M25" s="630"/>
      <c r="N25" s="637"/>
      <c r="O25" s="630"/>
      <c r="P25" s="637"/>
      <c r="Q25" s="630"/>
      <c r="R25" s="637"/>
      <c r="S25" s="630"/>
      <c r="T25" s="637"/>
      <c r="U25" s="630"/>
      <c r="V25" s="637"/>
      <c r="W25" s="630"/>
      <c r="X25" s="75"/>
      <c r="Y25" s="75"/>
      <c r="Z25" s="75"/>
    </row>
    <row r="26" spans="1:26" s="224" customFormat="1" ht="21" customHeight="1">
      <c r="A26" s="633" t="s">
        <v>106</v>
      </c>
      <c r="B26" s="634" t="s">
        <v>22</v>
      </c>
      <c r="C26" s="630"/>
      <c r="D26" s="637"/>
      <c r="E26" s="630"/>
      <c r="F26" s="630"/>
      <c r="G26" s="630"/>
      <c r="H26" s="630"/>
      <c r="I26" s="630"/>
      <c r="J26" s="637"/>
      <c r="K26" s="630"/>
      <c r="L26" s="637"/>
      <c r="M26" s="630"/>
      <c r="N26" s="637"/>
      <c r="O26" s="630"/>
      <c r="P26" s="637"/>
      <c r="Q26" s="630"/>
      <c r="R26" s="637"/>
      <c r="S26" s="630"/>
      <c r="T26" s="637"/>
      <c r="U26" s="630"/>
      <c r="V26" s="637"/>
      <c r="W26" s="630"/>
      <c r="X26" s="75"/>
      <c r="Y26" s="75"/>
      <c r="Z26" s="75"/>
    </row>
    <row r="27" spans="1:26" s="224" customFormat="1" ht="21" customHeight="1">
      <c r="A27" s="633" t="s">
        <v>611</v>
      </c>
      <c r="B27" s="634" t="s">
        <v>22</v>
      </c>
      <c r="C27" s="630">
        <v>11786</v>
      </c>
      <c r="D27" s="637"/>
      <c r="E27" s="630">
        <v>0</v>
      </c>
      <c r="F27" s="630"/>
      <c r="G27" s="630">
        <v>1649647</v>
      </c>
      <c r="H27" s="630"/>
      <c r="I27" s="630">
        <v>38535</v>
      </c>
      <c r="J27" s="637"/>
      <c r="K27" s="630">
        <v>41</v>
      </c>
      <c r="L27" s="637"/>
      <c r="M27" s="630">
        <v>0</v>
      </c>
      <c r="N27" s="637"/>
      <c r="O27" s="630">
        <v>3922</v>
      </c>
      <c r="P27" s="637"/>
      <c r="Q27" s="630">
        <v>0</v>
      </c>
      <c r="R27" s="637"/>
      <c r="S27" s="630">
        <v>0</v>
      </c>
      <c r="T27" s="637"/>
      <c r="U27" s="630">
        <f>ROUND(SUM(C27:S27),1)</f>
        <v>1703931</v>
      </c>
      <c r="V27" s="637"/>
      <c r="W27" s="630">
        <v>1643257</v>
      </c>
      <c r="X27" s="75"/>
      <c r="Y27" s="75"/>
      <c r="Z27" s="75"/>
    </row>
    <row r="28" spans="1:26" s="224" customFormat="1" ht="21" customHeight="1">
      <c r="A28" s="633" t="s">
        <v>612</v>
      </c>
      <c r="B28" s="634" t="s">
        <v>22</v>
      </c>
      <c r="C28" s="630">
        <v>10814</v>
      </c>
      <c r="D28" s="637"/>
      <c r="E28" s="630">
        <v>40469</v>
      </c>
      <c r="F28" s="630"/>
      <c r="G28" s="630">
        <v>407436</v>
      </c>
      <c r="H28" s="630"/>
      <c r="I28" s="630">
        <v>41780</v>
      </c>
      <c r="J28" s="637"/>
      <c r="K28" s="630">
        <v>791</v>
      </c>
      <c r="L28" s="637"/>
      <c r="M28" s="630">
        <v>519</v>
      </c>
      <c r="N28" s="637"/>
      <c r="O28" s="630">
        <v>12011</v>
      </c>
      <c r="P28" s="637"/>
      <c r="Q28" s="630">
        <v>159149</v>
      </c>
      <c r="R28" s="637"/>
      <c r="S28" s="630">
        <v>39</v>
      </c>
      <c r="T28" s="637"/>
      <c r="U28" s="630">
        <f>ROUND(SUM(C28:S28),1)</f>
        <v>673008</v>
      </c>
      <c r="V28" s="637"/>
      <c r="W28" s="630">
        <v>428486</v>
      </c>
      <c r="X28" s="75"/>
      <c r="Y28" s="75"/>
      <c r="Z28" s="75"/>
    </row>
    <row r="29" spans="1:26" s="224" customFormat="1" ht="21" customHeight="1">
      <c r="A29" s="633" t="s">
        <v>613</v>
      </c>
      <c r="B29" s="634" t="s">
        <v>22</v>
      </c>
      <c r="C29" s="630">
        <v>1169</v>
      </c>
      <c r="D29" s="637"/>
      <c r="E29" s="630">
        <v>0</v>
      </c>
      <c r="F29" s="630"/>
      <c r="G29" s="630">
        <v>723648</v>
      </c>
      <c r="H29" s="630"/>
      <c r="I29" s="630">
        <v>0</v>
      </c>
      <c r="J29" s="637"/>
      <c r="K29" s="630">
        <v>25</v>
      </c>
      <c r="L29" s="637"/>
      <c r="M29" s="630">
        <v>0</v>
      </c>
      <c r="N29" s="637"/>
      <c r="O29" s="630">
        <v>0</v>
      </c>
      <c r="P29" s="637"/>
      <c r="Q29" s="630">
        <v>0</v>
      </c>
      <c r="R29" s="637"/>
      <c r="S29" s="630">
        <v>0</v>
      </c>
      <c r="T29" s="637"/>
      <c r="U29" s="630">
        <f>ROUND(SUM(C29:S29),1)</f>
        <v>724842</v>
      </c>
      <c r="V29" s="637"/>
      <c r="W29" s="630">
        <v>721915</v>
      </c>
      <c r="X29" s="75"/>
      <c r="Y29" s="75"/>
      <c r="Z29" s="75"/>
    </row>
    <row r="30" spans="1:26" s="224" customFormat="1" ht="21" customHeight="1">
      <c r="A30" s="638" t="s">
        <v>1054</v>
      </c>
      <c r="B30" s="634" t="s">
        <v>22</v>
      </c>
      <c r="C30" s="630">
        <v>0</v>
      </c>
      <c r="D30" s="637"/>
      <c r="E30" s="630">
        <v>0</v>
      </c>
      <c r="F30" s="630"/>
      <c r="G30" s="630">
        <v>0</v>
      </c>
      <c r="H30" s="630"/>
      <c r="I30" s="630">
        <v>0</v>
      </c>
      <c r="J30" s="637"/>
      <c r="K30" s="630">
        <v>0</v>
      </c>
      <c r="L30" s="637"/>
      <c r="M30" s="630">
        <v>0</v>
      </c>
      <c r="N30" s="637"/>
      <c r="O30" s="630">
        <v>0</v>
      </c>
      <c r="P30" s="637"/>
      <c r="Q30" s="630">
        <v>1833616</v>
      </c>
      <c r="R30" s="637"/>
      <c r="S30" s="630">
        <v>0</v>
      </c>
      <c r="T30" s="637"/>
      <c r="U30" s="630">
        <f>ROUND(SUM(C30:S30),1)</f>
        <v>1833616</v>
      </c>
      <c r="V30" s="637"/>
      <c r="W30" s="630">
        <v>27201882</v>
      </c>
      <c r="X30" s="75"/>
      <c r="Y30" s="75"/>
      <c r="Z30" s="75"/>
    </row>
    <row r="31" spans="1:26" s="224" customFormat="1" ht="21" customHeight="1">
      <c r="A31" s="639" t="s">
        <v>1143</v>
      </c>
      <c r="B31" s="634" t="s">
        <v>22</v>
      </c>
      <c r="C31" s="640">
        <f>ROUND(SUM(C27:C30),1)</f>
        <v>23769</v>
      </c>
      <c r="D31" s="641"/>
      <c r="E31" s="640">
        <f>ROUND(SUM(E27:E30),1)</f>
        <v>40469</v>
      </c>
      <c r="F31" s="631"/>
      <c r="G31" s="640">
        <f>ROUND(SUM(G27:G30),1)</f>
        <v>2780731</v>
      </c>
      <c r="H31" s="631"/>
      <c r="I31" s="640">
        <f>ROUND(SUM(I27:I30),1)</f>
        <v>80315</v>
      </c>
      <c r="J31" s="641"/>
      <c r="K31" s="640">
        <f>ROUND(SUM(K27:K30),1)</f>
        <v>857</v>
      </c>
      <c r="L31" s="641"/>
      <c r="M31" s="640">
        <f>ROUND(SUM(M27:M30),1)</f>
        <v>519</v>
      </c>
      <c r="N31" s="641"/>
      <c r="O31" s="640">
        <f>ROUND(SUM(O27:O30),1)</f>
        <v>15933</v>
      </c>
      <c r="P31" s="641"/>
      <c r="Q31" s="643">
        <f>ROUND(SUM(Q27:Q30),1)</f>
        <v>1992765</v>
      </c>
      <c r="R31" s="641"/>
      <c r="S31" s="640">
        <f>ROUND(SUM(S27:S30),1)</f>
        <v>39</v>
      </c>
      <c r="T31" s="641"/>
      <c r="U31" s="640">
        <f>ROUND(SUM(U27:U30),1)</f>
        <v>4935397</v>
      </c>
      <c r="V31" s="641"/>
      <c r="W31" s="640">
        <f>ROUND(SUM(W27:W30),1)</f>
        <v>29995540</v>
      </c>
      <c r="X31" s="75"/>
      <c r="Y31" s="75"/>
      <c r="Z31" s="75"/>
    </row>
    <row r="32" spans="1:26" s="224" customFormat="1" ht="13.5" customHeight="1">
      <c r="A32" s="639"/>
      <c r="B32" s="634" t="s">
        <v>22</v>
      </c>
      <c r="C32" s="642"/>
      <c r="D32" s="637"/>
      <c r="E32" s="642"/>
      <c r="F32" s="630"/>
      <c r="G32" s="642"/>
      <c r="H32" s="630"/>
      <c r="I32" s="642"/>
      <c r="J32" s="637"/>
      <c r="K32" s="642"/>
      <c r="L32" s="637"/>
      <c r="M32" s="642"/>
      <c r="N32" s="637"/>
      <c r="O32" s="642"/>
      <c r="P32" s="637"/>
      <c r="Q32" s="630"/>
      <c r="R32" s="637"/>
      <c r="S32" s="642"/>
      <c r="T32" s="637"/>
      <c r="U32" s="642"/>
      <c r="V32" s="637"/>
      <c r="W32" s="642"/>
      <c r="X32" s="75"/>
      <c r="Y32" s="75"/>
      <c r="Z32" s="75"/>
    </row>
    <row r="33" spans="1:26" s="224" customFormat="1" ht="21.75" customHeight="1">
      <c r="A33" s="169" t="s">
        <v>109</v>
      </c>
      <c r="B33" s="634"/>
      <c r="C33" s="630"/>
      <c r="D33" s="637"/>
      <c r="E33" s="630"/>
      <c r="F33" s="630"/>
      <c r="G33" s="630"/>
      <c r="H33" s="630"/>
      <c r="I33" s="630"/>
      <c r="J33" s="637"/>
      <c r="K33" s="630"/>
      <c r="L33" s="637"/>
      <c r="M33" s="630"/>
      <c r="N33" s="637"/>
      <c r="O33" s="630"/>
      <c r="P33" s="637"/>
      <c r="Q33" s="630"/>
      <c r="R33" s="637"/>
      <c r="S33" s="630"/>
      <c r="T33" s="637"/>
      <c r="U33" s="630"/>
      <c r="V33" s="637"/>
      <c r="W33" s="630"/>
      <c r="X33" s="75"/>
      <c r="Y33" s="75"/>
      <c r="Z33" s="75"/>
    </row>
    <row r="34" spans="1:26" s="224" customFormat="1" ht="21" customHeight="1">
      <c r="A34" s="169" t="s">
        <v>532</v>
      </c>
      <c r="B34" s="634" t="s">
        <v>22</v>
      </c>
      <c r="C34" s="631">
        <f>ROUND(SUM(C22-C31),1)</f>
        <v>1470</v>
      </c>
      <c r="D34" s="641"/>
      <c r="E34" s="631">
        <f>ROUND(SUM(E22-E31),1)</f>
        <v>704</v>
      </c>
      <c r="F34" s="631"/>
      <c r="G34" s="631">
        <f>ROUND(SUM(G22-G31),1)</f>
        <v>-3788</v>
      </c>
      <c r="H34" s="631"/>
      <c r="I34" s="631">
        <f>ROUND(SUM(I22-I31),1)</f>
        <v>27845</v>
      </c>
      <c r="J34" s="641"/>
      <c r="K34" s="631">
        <f>ROUND(SUM(K22-K31),1)</f>
        <v>249</v>
      </c>
      <c r="L34" s="641"/>
      <c r="M34" s="631">
        <f>ROUND(SUM(M22-M31),1)</f>
        <v>-68</v>
      </c>
      <c r="N34" s="641"/>
      <c r="O34" s="631">
        <f>ROUND(SUM(O22-O31),1)</f>
        <v>-3464</v>
      </c>
      <c r="P34" s="641"/>
      <c r="Q34" s="631">
        <f>ROUND(SUM(Q22-Q31),1)</f>
        <v>125634</v>
      </c>
      <c r="R34" s="641"/>
      <c r="S34" s="631">
        <f>ROUND(SUM(S22-S31),1)</f>
        <v>46</v>
      </c>
      <c r="T34" s="641"/>
      <c r="U34" s="631">
        <f>ROUND(SUM(U22-U31),1)</f>
        <v>148628</v>
      </c>
      <c r="V34" s="641"/>
      <c r="W34" s="631">
        <f>ROUND(SUM(W22-W31),1)</f>
        <v>22667</v>
      </c>
      <c r="X34" s="75"/>
      <c r="Y34" s="75"/>
      <c r="Z34" s="75"/>
    </row>
    <row r="35" spans="1:26" s="224" customFormat="1" ht="14.1" customHeight="1">
      <c r="A35" s="639"/>
      <c r="B35" s="634" t="s">
        <v>22</v>
      </c>
      <c r="C35" s="642"/>
      <c r="D35" s="637"/>
      <c r="E35" s="642"/>
      <c r="F35" s="630"/>
      <c r="G35" s="642"/>
      <c r="H35" s="630"/>
      <c r="I35" s="642"/>
      <c r="J35" s="637"/>
      <c r="K35" s="642"/>
      <c r="L35" s="637"/>
      <c r="M35" s="642"/>
      <c r="N35" s="637"/>
      <c r="O35" s="642"/>
      <c r="P35" s="637"/>
      <c r="Q35" s="642"/>
      <c r="R35" s="637"/>
      <c r="S35" s="642"/>
      <c r="T35" s="637"/>
      <c r="U35" s="642"/>
      <c r="V35" s="637"/>
      <c r="W35" s="642"/>
      <c r="X35" s="75"/>
      <c r="Y35" s="75"/>
      <c r="Z35" s="75"/>
    </row>
    <row r="36" spans="1:26" s="224" customFormat="1" ht="21" customHeight="1">
      <c r="A36" s="639" t="s">
        <v>17</v>
      </c>
      <c r="B36" s="634" t="s">
        <v>22</v>
      </c>
      <c r="C36" s="630"/>
      <c r="D36" s="637"/>
      <c r="E36" s="630"/>
      <c r="F36" s="630"/>
      <c r="G36" s="630"/>
      <c r="H36" s="630"/>
      <c r="I36" s="630"/>
      <c r="J36" s="637"/>
      <c r="K36" s="630"/>
      <c r="L36" s="637"/>
      <c r="M36" s="630"/>
      <c r="N36" s="637"/>
      <c r="O36" s="630"/>
      <c r="P36" s="637"/>
      <c r="Q36" s="630"/>
      <c r="R36" s="637"/>
      <c r="S36" s="630"/>
      <c r="T36" s="637"/>
      <c r="U36" s="630"/>
      <c r="V36" s="637"/>
      <c r="W36" s="630"/>
      <c r="X36" s="75"/>
      <c r="Y36" s="75"/>
      <c r="Z36" s="75"/>
    </row>
    <row r="37" spans="1:26" s="224" customFormat="1" ht="21" customHeight="1">
      <c r="A37" s="633" t="s">
        <v>614</v>
      </c>
      <c r="B37" s="634" t="s">
        <v>22</v>
      </c>
      <c r="C37" s="630">
        <v>0</v>
      </c>
      <c r="D37" s="637"/>
      <c r="E37" s="630">
        <v>0</v>
      </c>
      <c r="F37" s="630"/>
      <c r="G37" s="630">
        <v>0</v>
      </c>
      <c r="H37" s="630"/>
      <c r="I37" s="630">
        <v>0</v>
      </c>
      <c r="J37" s="637"/>
      <c r="K37" s="630">
        <v>0</v>
      </c>
      <c r="L37" s="637"/>
      <c r="M37" s="630">
        <v>0</v>
      </c>
      <c r="N37" s="637"/>
      <c r="O37" s="630">
        <v>7000</v>
      </c>
      <c r="P37" s="637"/>
      <c r="Q37" s="630">
        <v>0</v>
      </c>
      <c r="R37" s="637"/>
      <c r="S37" s="630">
        <v>0</v>
      </c>
      <c r="T37" s="637"/>
      <c r="U37" s="630">
        <f>ROUND(SUM(C37:S37),1)</f>
        <v>7000</v>
      </c>
      <c r="V37" s="637"/>
      <c r="W37" s="630">
        <v>7000</v>
      </c>
      <c r="X37" s="75"/>
      <c r="Y37" s="75"/>
      <c r="Z37" s="75"/>
    </row>
    <row r="38" spans="1:26" s="224" customFormat="1" ht="21" customHeight="1">
      <c r="A38" s="633" t="s">
        <v>615</v>
      </c>
      <c r="B38" s="634" t="s">
        <v>22</v>
      </c>
      <c r="C38" s="630">
        <v>0</v>
      </c>
      <c r="D38" s="637"/>
      <c r="E38" s="630">
        <v>0</v>
      </c>
      <c r="F38" s="630"/>
      <c r="G38" s="630">
        <v>-2943</v>
      </c>
      <c r="H38" s="630"/>
      <c r="I38" s="630">
        <v>0</v>
      </c>
      <c r="J38" s="637"/>
      <c r="K38" s="630">
        <v>0</v>
      </c>
      <c r="L38" s="637"/>
      <c r="M38" s="630">
        <v>0</v>
      </c>
      <c r="N38" s="637"/>
      <c r="O38" s="630">
        <v>0</v>
      </c>
      <c r="P38" s="637"/>
      <c r="Q38" s="630">
        <v>0</v>
      </c>
      <c r="R38" s="637"/>
      <c r="S38" s="630">
        <v>0</v>
      </c>
      <c r="T38" s="637"/>
      <c r="U38" s="630">
        <f t="shared" ref="U38" si="0">ROUND(SUM(C38:S38),1)</f>
        <v>-2943</v>
      </c>
      <c r="V38" s="637"/>
      <c r="W38" s="630">
        <v>0</v>
      </c>
      <c r="X38" s="75"/>
      <c r="Y38" s="75"/>
      <c r="Z38" s="75"/>
    </row>
    <row r="39" spans="1:26" s="224" customFormat="1" ht="20.100000000000001" customHeight="1">
      <c r="A39" s="639" t="s">
        <v>616</v>
      </c>
      <c r="B39" s="634" t="s">
        <v>22</v>
      </c>
      <c r="C39" s="644">
        <f>ROUND(SUM(C37:C38),1)</f>
        <v>0</v>
      </c>
      <c r="D39" s="641"/>
      <c r="E39" s="644">
        <f>ROUND(SUM(E37:E38),1)</f>
        <v>0</v>
      </c>
      <c r="F39" s="741"/>
      <c r="G39" s="644">
        <f>ROUND(SUM(G37:G38),1)</f>
        <v>-2943</v>
      </c>
      <c r="H39" s="741"/>
      <c r="I39" s="644">
        <f>ROUND(SUM(I37:I38),1)</f>
        <v>0</v>
      </c>
      <c r="J39" s="641"/>
      <c r="K39" s="644">
        <f>ROUND(SUM(K37:K38),1)</f>
        <v>0</v>
      </c>
      <c r="L39" s="641"/>
      <c r="M39" s="644">
        <f>ROUND(SUM(M37:M38),1)</f>
        <v>0</v>
      </c>
      <c r="N39" s="641"/>
      <c r="O39" s="644">
        <f>ROUND(SUM(O37:O38),1)</f>
        <v>7000</v>
      </c>
      <c r="P39" s="645"/>
      <c r="Q39" s="644">
        <f>ROUND(SUM(Q37:Q38),1)</f>
        <v>0</v>
      </c>
      <c r="R39" s="641"/>
      <c r="S39" s="644">
        <f>ROUND(SUM(S37:S38),1)</f>
        <v>0</v>
      </c>
      <c r="T39" s="641"/>
      <c r="U39" s="644">
        <f>ROUND(SUM(U37:U38),1)</f>
        <v>4057</v>
      </c>
      <c r="V39" s="641"/>
      <c r="W39" s="646">
        <f>ROUND(SUM(W37:W38),1)</f>
        <v>7000</v>
      </c>
      <c r="X39" s="75"/>
      <c r="Y39" s="75"/>
      <c r="Z39" s="75"/>
    </row>
    <row r="40" spans="1:26" s="224" customFormat="1" ht="14.1" customHeight="1">
      <c r="A40" s="633"/>
      <c r="B40" s="634" t="s">
        <v>22</v>
      </c>
      <c r="C40" s="642"/>
      <c r="D40" s="637"/>
      <c r="E40" s="642"/>
      <c r="F40" s="630"/>
      <c r="G40" s="642"/>
      <c r="H40" s="630"/>
      <c r="I40" s="642"/>
      <c r="J40" s="637"/>
      <c r="K40" s="642"/>
      <c r="L40" s="637"/>
      <c r="M40" s="642"/>
      <c r="N40" s="637"/>
      <c r="O40" s="642"/>
      <c r="P40" s="637"/>
      <c r="Q40" s="642"/>
      <c r="R40" s="637"/>
      <c r="S40" s="642"/>
      <c r="T40" s="637"/>
      <c r="U40" s="642"/>
      <c r="V40" s="637"/>
      <c r="W40" s="630"/>
      <c r="X40" s="75"/>
      <c r="Y40" s="75"/>
      <c r="Z40" s="75"/>
    </row>
    <row r="41" spans="1:26" s="224" customFormat="1" ht="21.75" customHeight="1">
      <c r="A41" s="639" t="s">
        <v>315</v>
      </c>
      <c r="B41" s="634"/>
      <c r="C41" s="630"/>
      <c r="D41" s="637"/>
      <c r="E41" s="630"/>
      <c r="F41" s="630"/>
      <c r="G41" s="630"/>
      <c r="H41" s="630"/>
      <c r="I41" s="630"/>
      <c r="J41" s="637"/>
      <c r="K41" s="630"/>
      <c r="L41" s="637"/>
      <c r="M41" s="630"/>
      <c r="N41" s="637"/>
      <c r="O41" s="630"/>
      <c r="P41" s="637"/>
      <c r="Q41" s="630"/>
      <c r="R41" s="637"/>
      <c r="S41" s="630"/>
      <c r="T41" s="637"/>
      <c r="U41" s="630"/>
      <c r="V41" s="637"/>
      <c r="W41" s="630"/>
      <c r="X41" s="75"/>
      <c r="Y41" s="75"/>
      <c r="Z41" s="75"/>
    </row>
    <row r="42" spans="1:26" s="224" customFormat="1" ht="21.75" customHeight="1">
      <c r="A42" s="639" t="s">
        <v>1145</v>
      </c>
      <c r="B42" s="634"/>
      <c r="C42" s="630"/>
      <c r="D42" s="637"/>
      <c r="E42" s="630"/>
      <c r="F42" s="630"/>
      <c r="G42" s="630"/>
      <c r="H42" s="630"/>
      <c r="I42" s="630"/>
      <c r="J42" s="637"/>
      <c r="K42" s="630"/>
      <c r="L42" s="637"/>
      <c r="M42" s="630"/>
      <c r="N42" s="637"/>
      <c r="O42" s="630"/>
      <c r="P42" s="637"/>
      <c r="Q42" s="630"/>
      <c r="R42" s="637"/>
      <c r="S42" s="630"/>
      <c r="T42" s="637"/>
      <c r="U42" s="630"/>
      <c r="V42" s="637"/>
      <c r="W42" s="630"/>
      <c r="X42" s="75"/>
      <c r="Y42" s="75"/>
      <c r="Z42" s="75"/>
    </row>
    <row r="43" spans="1:26" s="224" customFormat="1" ht="21" customHeight="1">
      <c r="A43" s="639" t="s">
        <v>1144</v>
      </c>
      <c r="B43" s="634" t="s">
        <v>22</v>
      </c>
      <c r="C43" s="631">
        <f>ROUND(SUM(C34,C39),1)</f>
        <v>1470</v>
      </c>
      <c r="D43" s="637"/>
      <c r="E43" s="631">
        <f>ROUND(SUM(E34,E39),1)</f>
        <v>704</v>
      </c>
      <c r="F43" s="631"/>
      <c r="G43" s="631">
        <f>ROUND(SUM(G34,G39),1)</f>
        <v>-6731</v>
      </c>
      <c r="H43" s="631"/>
      <c r="I43" s="631">
        <f>ROUND(SUM(I34,I39),1)</f>
        <v>27845</v>
      </c>
      <c r="J43" s="637"/>
      <c r="K43" s="631">
        <f>ROUND(SUM(K34,K39),1)</f>
        <v>249</v>
      </c>
      <c r="L43" s="637"/>
      <c r="M43" s="631">
        <f>ROUND(SUM(M34,M39),1)</f>
        <v>-68</v>
      </c>
      <c r="N43" s="641"/>
      <c r="O43" s="631">
        <f>ROUND(SUM(O34,O39),1)</f>
        <v>3536</v>
      </c>
      <c r="P43" s="637"/>
      <c r="Q43" s="631">
        <f>ROUND(SUM(Q34,Q39),1)</f>
        <v>125634</v>
      </c>
      <c r="R43" s="637"/>
      <c r="S43" s="631">
        <f>ROUND(SUM(S34,S39),1)</f>
        <v>46</v>
      </c>
      <c r="T43" s="637"/>
      <c r="U43" s="631">
        <f>ROUND(SUM(U34,U39),1)</f>
        <v>152685</v>
      </c>
      <c r="V43" s="637"/>
      <c r="W43" s="631">
        <f>ROUND(SUM(W34,W39),1)</f>
        <v>29667</v>
      </c>
      <c r="X43" s="75"/>
      <c r="Y43" s="75"/>
      <c r="Z43" s="75"/>
    </row>
    <row r="44" spans="1:26" s="224" customFormat="1" ht="14.1" customHeight="1">
      <c r="A44" s="633"/>
      <c r="B44" s="634" t="s">
        <v>22</v>
      </c>
      <c r="C44" s="630"/>
      <c r="D44" s="637"/>
      <c r="E44" s="630"/>
      <c r="F44" s="630"/>
      <c r="G44" s="630"/>
      <c r="H44" s="630"/>
      <c r="I44" s="630"/>
      <c r="J44" s="637"/>
      <c r="K44" s="630"/>
      <c r="L44" s="637"/>
      <c r="M44" s="631"/>
      <c r="N44" s="641"/>
      <c r="O44" s="630"/>
      <c r="P44" s="637"/>
      <c r="Q44" s="630"/>
      <c r="R44" s="637"/>
      <c r="S44" s="630"/>
      <c r="T44" s="637"/>
      <c r="U44" s="630"/>
      <c r="V44" s="637"/>
      <c r="W44" s="630"/>
      <c r="X44" s="75"/>
      <c r="Y44" s="75"/>
      <c r="Z44" s="75"/>
    </row>
    <row r="45" spans="1:26" s="224" customFormat="1" ht="21" customHeight="1">
      <c r="A45" s="647" t="s">
        <v>1330</v>
      </c>
      <c r="B45" s="634" t="s">
        <v>22</v>
      </c>
      <c r="C45" s="631">
        <v>16578</v>
      </c>
      <c r="D45" s="641"/>
      <c r="E45" s="631">
        <v>2571</v>
      </c>
      <c r="F45" s="631"/>
      <c r="G45" s="631">
        <v>69432</v>
      </c>
      <c r="H45" s="631"/>
      <c r="I45" s="631">
        <v>246567</v>
      </c>
      <c r="J45" s="641"/>
      <c r="K45" s="631">
        <v>4734</v>
      </c>
      <c r="L45" s="641"/>
      <c r="M45" s="631">
        <v>4281</v>
      </c>
      <c r="N45" s="641"/>
      <c r="O45" s="631">
        <v>555</v>
      </c>
      <c r="P45" s="641"/>
      <c r="Q45" s="631">
        <v>12848</v>
      </c>
      <c r="R45" s="641"/>
      <c r="S45" s="631">
        <v>101</v>
      </c>
      <c r="T45" s="641"/>
      <c r="U45" s="631">
        <f>ROUND(SUM(C45:S45),1)</f>
        <v>357667</v>
      </c>
      <c r="V45" s="641"/>
      <c r="W45" s="631">
        <v>328000</v>
      </c>
      <c r="X45" s="75"/>
      <c r="Y45" s="75"/>
      <c r="Z45" s="75"/>
    </row>
    <row r="46" spans="1:26" s="224" customFormat="1" ht="13.5" customHeight="1">
      <c r="A46" s="639"/>
      <c r="B46" s="634" t="s">
        <v>22</v>
      </c>
      <c r="C46" s="648"/>
      <c r="D46" s="649"/>
      <c r="E46" s="648"/>
      <c r="F46" s="633"/>
      <c r="G46" s="648"/>
      <c r="H46" s="633"/>
      <c r="I46" s="648"/>
      <c r="J46" s="649"/>
      <c r="K46" s="648"/>
      <c r="L46" s="649"/>
      <c r="M46" s="648"/>
      <c r="N46" s="649"/>
      <c r="O46" s="648"/>
      <c r="P46" s="649"/>
      <c r="Q46" s="648"/>
      <c r="R46" s="649"/>
      <c r="S46" s="648"/>
      <c r="T46" s="649"/>
      <c r="U46" s="648"/>
      <c r="V46" s="649"/>
      <c r="W46" s="648"/>
      <c r="X46" s="75"/>
      <c r="Y46" s="75"/>
      <c r="Z46" s="75"/>
    </row>
    <row r="47" spans="1:26" s="224" customFormat="1" ht="21" customHeight="1" thickBot="1">
      <c r="A47" s="639" t="s">
        <v>1039</v>
      </c>
      <c r="B47" s="634" t="s">
        <v>22</v>
      </c>
      <c r="C47" s="650">
        <f>ROUND(SUM(C43+C45),1)</f>
        <v>18048</v>
      </c>
      <c r="D47" s="651"/>
      <c r="E47" s="650">
        <f>ROUND(SUM(E43+E45),1)</f>
        <v>3275</v>
      </c>
      <c r="F47" s="650"/>
      <c r="G47" s="742">
        <f>ROUND(SUM(G43+G45),1)</f>
        <v>62701</v>
      </c>
      <c r="H47" s="650"/>
      <c r="I47" s="742">
        <f>ROUND(SUM(I43+I45),1)</f>
        <v>274412</v>
      </c>
      <c r="J47" s="651"/>
      <c r="K47" s="650">
        <f>ROUND(SUM(K43+K45),1)</f>
        <v>4983</v>
      </c>
      <c r="L47" s="651"/>
      <c r="M47" s="650">
        <f>ROUND(SUM(M43+M45),1)</f>
        <v>4213</v>
      </c>
      <c r="N47" s="651"/>
      <c r="O47" s="650">
        <f>ROUND(SUM(O43+O45),1)</f>
        <v>4091</v>
      </c>
      <c r="P47" s="651"/>
      <c r="Q47" s="650">
        <f>ROUND(SUM(Q43+Q45),1)</f>
        <v>138482</v>
      </c>
      <c r="R47" s="651"/>
      <c r="S47" s="650">
        <f>ROUND(SUM(S43+S45),1)</f>
        <v>147</v>
      </c>
      <c r="T47" s="651"/>
      <c r="U47" s="650">
        <f>ROUND(SUM(U43+U45),1)</f>
        <v>510352</v>
      </c>
      <c r="V47" s="652"/>
      <c r="W47" s="650">
        <f>ROUND(SUM(W43+W45),1)</f>
        <v>357667</v>
      </c>
      <c r="X47" s="75"/>
      <c r="Y47" s="75"/>
      <c r="Z47" s="75"/>
    </row>
    <row r="48" spans="1:26" s="224" customFormat="1" ht="12" customHeight="1" thickTop="1">
      <c r="A48" s="633"/>
      <c r="B48" s="633"/>
      <c r="C48" s="653"/>
      <c r="D48" s="649"/>
      <c r="E48" s="653"/>
      <c r="F48" s="633"/>
      <c r="G48" s="633"/>
      <c r="H48" s="633"/>
      <c r="I48" s="633"/>
      <c r="J48" s="649"/>
      <c r="K48" s="653"/>
      <c r="L48" s="649"/>
      <c r="M48" s="653"/>
      <c r="N48" s="649"/>
      <c r="O48" s="653"/>
      <c r="P48" s="649"/>
      <c r="Q48" s="653"/>
      <c r="R48" s="649"/>
      <c r="S48" s="653"/>
      <c r="T48" s="649"/>
      <c r="U48" s="653"/>
      <c r="V48" s="649"/>
      <c r="W48" s="653"/>
      <c r="X48" s="75"/>
      <c r="Y48" s="75"/>
      <c r="Z48" s="75"/>
    </row>
    <row r="49" spans="1:26" s="224" customFormat="1" ht="14.25" customHeight="1">
      <c r="A49" s="654"/>
      <c r="B49" s="654"/>
      <c r="C49" s="633"/>
      <c r="D49" s="649"/>
      <c r="E49" s="633"/>
      <c r="F49" s="633"/>
      <c r="G49" s="633"/>
      <c r="H49" s="633"/>
      <c r="I49" s="633"/>
      <c r="J49" s="649"/>
      <c r="K49" s="633"/>
      <c r="L49" s="649"/>
      <c r="M49" s="633"/>
      <c r="N49" s="649"/>
      <c r="O49" s="633"/>
      <c r="P49" s="649"/>
      <c r="Q49" s="633"/>
      <c r="R49" s="649"/>
      <c r="S49" s="633"/>
      <c r="T49" s="649"/>
      <c r="U49" s="633"/>
      <c r="V49" s="649"/>
      <c r="W49" s="633"/>
      <c r="X49" s="75"/>
      <c r="Y49" s="75"/>
      <c r="Z49" s="75"/>
    </row>
    <row r="50" spans="1:26" s="224" customFormat="1" ht="15.75">
      <c r="A50" s="545"/>
      <c r="B50" s="655"/>
      <c r="C50" s="633"/>
      <c r="D50" s="649"/>
      <c r="E50" s="633"/>
      <c r="F50" s="633"/>
      <c r="G50" s="633"/>
      <c r="H50" s="633"/>
      <c r="I50" s="633"/>
      <c r="J50" s="649"/>
      <c r="K50" s="633"/>
      <c r="L50" s="649"/>
      <c r="M50" s="633"/>
      <c r="N50" s="649"/>
      <c r="O50" s="633"/>
      <c r="P50" s="649"/>
      <c r="Q50" s="633"/>
      <c r="R50" s="649"/>
      <c r="S50" s="633"/>
      <c r="T50" s="649"/>
      <c r="U50" s="633"/>
      <c r="V50" s="649"/>
      <c r="W50" s="633"/>
    </row>
    <row r="51" spans="1:26" s="33" customFormat="1" ht="15">
      <c r="A51" s="291"/>
      <c r="B51" s="291"/>
      <c r="C51" s="45"/>
      <c r="D51" s="46"/>
      <c r="E51" s="45"/>
      <c r="F51" s="45"/>
      <c r="G51" s="45"/>
      <c r="H51" s="45"/>
      <c r="I51" s="45"/>
      <c r="J51" s="46"/>
      <c r="K51" s="22"/>
      <c r="L51" s="46"/>
      <c r="M51" s="45"/>
      <c r="N51" s="46"/>
      <c r="O51" s="45"/>
      <c r="P51" s="46"/>
      <c r="Q51" s="45"/>
      <c r="R51" s="46"/>
      <c r="S51" s="303"/>
      <c r="T51" s="304"/>
      <c r="U51" s="303"/>
      <c r="V51" s="304"/>
      <c r="W51" s="303"/>
      <c r="X51" s="303"/>
    </row>
    <row r="52" spans="1:26" s="305" customFormat="1" ht="16.5" customHeight="1">
      <c r="A52" s="291"/>
      <c r="B52" s="291"/>
      <c r="C52" s="305" t="s">
        <v>22</v>
      </c>
      <c r="D52" s="306"/>
      <c r="J52" s="306"/>
      <c r="K52" s="305" t="s">
        <v>22</v>
      </c>
      <c r="L52" s="306"/>
      <c r="N52" s="306"/>
      <c r="P52" s="306"/>
      <c r="R52" s="306"/>
      <c r="T52" s="306"/>
      <c r="V52" s="306"/>
    </row>
    <row r="53" spans="1:26" s="305" customFormat="1" ht="16.5" customHeight="1">
      <c r="A53" s="291"/>
      <c r="B53" s="291"/>
      <c r="C53" s="305" t="s">
        <v>22</v>
      </c>
      <c r="D53" s="306"/>
      <c r="J53" s="306"/>
      <c r="K53" s="305" t="s">
        <v>22</v>
      </c>
      <c r="L53" s="306"/>
      <c r="N53" s="306"/>
      <c r="P53" s="306"/>
      <c r="R53" s="306"/>
      <c r="T53" s="306"/>
      <c r="V53" s="306"/>
    </row>
    <row r="54" spans="1:26" s="305" customFormat="1" ht="16.5" customHeight="1">
      <c r="A54" s="291"/>
      <c r="B54" s="291"/>
      <c r="C54" s="305" t="s">
        <v>22</v>
      </c>
      <c r="D54" s="306"/>
      <c r="J54" s="306"/>
      <c r="K54" s="305" t="s">
        <v>22</v>
      </c>
      <c r="L54" s="306"/>
      <c r="N54" s="306"/>
      <c r="P54" s="306"/>
      <c r="R54" s="306"/>
      <c r="T54" s="306"/>
      <c r="V54" s="306"/>
    </row>
    <row r="55" spans="1:26" s="305" customFormat="1" ht="16.5" customHeight="1">
      <c r="A55" s="291"/>
      <c r="B55" s="291"/>
      <c r="D55" s="306"/>
      <c r="J55" s="306"/>
      <c r="K55" s="305" t="s">
        <v>22</v>
      </c>
      <c r="L55" s="306"/>
      <c r="N55" s="306"/>
      <c r="P55" s="306"/>
      <c r="R55" s="306"/>
      <c r="T55" s="306"/>
      <c r="V55" s="306"/>
    </row>
    <row r="56" spans="1:26" s="305" customFormat="1" ht="16.5" customHeight="1">
      <c r="A56" s="291"/>
      <c r="B56" s="291"/>
      <c r="D56" s="306"/>
      <c r="J56" s="306"/>
      <c r="K56" s="305" t="s">
        <v>22</v>
      </c>
      <c r="L56" s="306"/>
      <c r="N56" s="306"/>
      <c r="P56" s="306"/>
      <c r="R56" s="306"/>
      <c r="T56" s="306"/>
      <c r="V56" s="306"/>
    </row>
    <row r="57" spans="1:26" s="305" customFormat="1" ht="16.5" customHeight="1">
      <c r="A57" s="291"/>
      <c r="B57" s="291"/>
      <c r="D57" s="306"/>
      <c r="J57" s="306"/>
      <c r="K57" s="305" t="s">
        <v>22</v>
      </c>
      <c r="L57" s="306"/>
      <c r="N57" s="306"/>
      <c r="P57" s="306"/>
      <c r="R57" s="306"/>
      <c r="T57" s="306"/>
      <c r="V57" s="306"/>
    </row>
    <row r="58" spans="1:26">
      <c r="K58" s="75" t="s">
        <v>22</v>
      </c>
    </row>
    <row r="61" spans="1:26" s="224" customFormat="1" ht="15">
      <c r="A61" s="75"/>
      <c r="B61" s="75"/>
      <c r="C61" s="75"/>
      <c r="D61" s="301"/>
      <c r="E61" s="75"/>
      <c r="F61" s="75"/>
      <c r="G61" s="75"/>
      <c r="H61" s="75"/>
      <c r="I61" s="75"/>
      <c r="J61" s="301"/>
      <c r="K61" s="75"/>
      <c r="L61" s="301"/>
      <c r="M61" s="75"/>
      <c r="N61" s="301"/>
      <c r="O61" s="75"/>
      <c r="P61" s="301"/>
      <c r="Q61" s="75"/>
      <c r="R61" s="301"/>
      <c r="S61" s="75"/>
      <c r="T61" s="301"/>
      <c r="U61" s="75"/>
      <c r="V61" s="301"/>
      <c r="W61" s="75"/>
    </row>
    <row r="62" spans="1:26" s="224" customFormat="1" ht="15">
      <c r="A62" s="75"/>
      <c r="B62" s="75"/>
      <c r="C62" s="75"/>
      <c r="D62" s="301"/>
      <c r="E62" s="75"/>
      <c r="F62" s="75"/>
      <c r="G62" s="75"/>
      <c r="H62" s="75"/>
      <c r="I62" s="75"/>
      <c r="J62" s="301"/>
      <c r="K62" s="75"/>
      <c r="L62" s="301"/>
      <c r="M62" s="75"/>
      <c r="N62" s="301"/>
      <c r="O62" s="75"/>
      <c r="P62" s="301"/>
      <c r="Q62" s="75"/>
      <c r="R62" s="301"/>
      <c r="S62" s="75"/>
      <c r="T62" s="301"/>
      <c r="U62" s="75"/>
      <c r="V62" s="301"/>
      <c r="W62" s="75"/>
    </row>
  </sheetData>
  <mergeCells count="1">
    <mergeCell ref="U14:W14"/>
  </mergeCells>
  <pageMargins left="0.6" right="0.38" top="1" bottom="0.25" header="0" footer="0.25"/>
  <pageSetup scale="40" firstPageNumber="56" pageOrder="overThenDown" orientation="landscape" blackAndWhite="1" useFirstPageNumber="1" r:id="rId1"/>
  <headerFooter scaleWithDoc="0">
    <oddFooter>&amp;R&amp;8&amp;P</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M98"/>
  <sheetViews>
    <sheetView showGridLines="0" zoomScale="80" workbookViewId="0"/>
  </sheetViews>
  <sheetFormatPr defaultColWidth="8.88671875" defaultRowHeight="12.75"/>
  <cols>
    <col min="1" max="1" width="52.109375" style="1" customWidth="1"/>
    <col min="2" max="2" width="2.88671875" style="1" customWidth="1"/>
    <col min="3" max="3" width="18" style="1" customWidth="1"/>
    <col min="4" max="4" width="2.5546875" style="1" customWidth="1"/>
    <col min="5" max="5" width="17.88671875" style="1" customWidth="1"/>
    <col min="6" max="6" width="2.109375" style="1" customWidth="1"/>
    <col min="7" max="7" width="17.88671875" style="1" customWidth="1"/>
    <col min="8" max="8" width="2.5546875" style="1" customWidth="1"/>
    <col min="9" max="9" width="17.88671875" style="1" customWidth="1"/>
    <col min="10" max="10" width="2.5546875" style="1" customWidth="1"/>
    <col min="11" max="11" width="17.88671875" style="1" customWidth="1"/>
    <col min="12" max="12" width="9.88671875" style="1"/>
    <col min="13" max="16384" width="8.88671875" style="1"/>
  </cols>
  <sheetData>
    <row r="1" spans="1:44" ht="18" customHeight="1">
      <c r="A1" s="359" t="s">
        <v>775</v>
      </c>
    </row>
    <row r="3" spans="1:44" ht="21" customHeight="1">
      <c r="A3" s="272" t="s">
        <v>30</v>
      </c>
      <c r="B3" s="2"/>
      <c r="C3" s="2"/>
      <c r="D3" s="2"/>
      <c r="E3" s="2"/>
      <c r="F3" s="2"/>
      <c r="G3" s="2"/>
      <c r="H3" s="2"/>
      <c r="I3" s="2"/>
      <c r="J3" s="2"/>
      <c r="K3" s="1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272" t="s">
        <v>1023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272" t="s">
        <v>36</v>
      </c>
      <c r="B5" s="2"/>
      <c r="C5" s="2"/>
      <c r="D5" s="2"/>
      <c r="E5" s="2"/>
      <c r="F5" s="2"/>
      <c r="G5" s="2"/>
      <c r="H5" s="2"/>
      <c r="I5" s="2"/>
      <c r="J5" s="2"/>
      <c r="K5" s="27"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272" t="s">
        <v>37</v>
      </c>
      <c r="B6" s="2"/>
      <c r="C6" s="2"/>
      <c r="D6" s="2"/>
      <c r="E6" s="2"/>
      <c r="F6" s="2"/>
      <c r="G6" s="2"/>
      <c r="H6" s="2"/>
      <c r="I6" s="2"/>
      <c r="J6" s="2"/>
      <c r="K6" s="27" t="s">
        <v>48</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6" customHeight="1">
      <c r="A7" s="28" t="s">
        <v>1314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275" t="s">
        <v>1104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6.350000000000001" customHeight="1">
      <c r="A9" s="1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6.350000000000001" customHeight="1">
      <c r="A10" s="2"/>
      <c r="B10" s="2"/>
      <c r="C10" s="5"/>
      <c r="D10" s="5"/>
      <c r="E10" s="6" t="s">
        <v>49</v>
      </c>
      <c r="F10" s="5"/>
      <c r="G10" s="6"/>
      <c r="H10" s="5"/>
      <c r="I10" s="4" t="s">
        <v>1046</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6" t="s">
        <v>1315</v>
      </c>
      <c r="J11" s="7"/>
      <c r="K11" s="16" t="s">
        <v>1233</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6.350000000000001"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6.350000000000001" customHeight="1">
      <c r="A13" s="12" t="s">
        <v>1</v>
      </c>
      <c r="B13" s="29" t="s">
        <v>22</v>
      </c>
      <c r="C13" s="250">
        <f>'Exhibit A'!$C12</f>
        <v>27606604</v>
      </c>
      <c r="D13" s="29"/>
      <c r="E13" s="251">
        <f>+'Exhibit A-2 State'!DQ16</f>
        <v>1781232</v>
      </c>
      <c r="F13" s="29"/>
      <c r="G13" s="252">
        <f>+'Exhibit A'!G12</f>
        <v>29387836</v>
      </c>
      <c r="H13" s="29"/>
      <c r="I13" s="250">
        <f t="shared" ref="I13:I18" si="0">ROUND(SUM(C13:G13),1)</f>
        <v>58775672</v>
      </c>
      <c r="J13" s="29"/>
      <c r="K13" s="250">
        <f>'Exhibit A-1'!AA14+'Exhibit A-2 State'!DS16+'Exhibit A-3'!U21</f>
        <v>70737342</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6.350000000000001" customHeight="1">
      <c r="A14" s="12" t="s">
        <v>58</v>
      </c>
      <c r="B14" s="2" t="s">
        <v>22</v>
      </c>
      <c r="C14" s="22">
        <f>'Exhibit A'!$C13</f>
        <v>7239477</v>
      </c>
      <c r="D14" s="2"/>
      <c r="E14" s="26">
        <f>+'Exhibit A-2 State'!DQ17</f>
        <v>1915558</v>
      </c>
      <c r="F14" s="2"/>
      <c r="G14" s="30">
        <f>+'Exhibit A'!G13</f>
        <v>11053400</v>
      </c>
      <c r="H14" s="2"/>
      <c r="I14" s="22">
        <f t="shared" si="0"/>
        <v>20208435</v>
      </c>
      <c r="J14" s="2"/>
      <c r="K14" s="22">
        <f>'Exhibit A-1'!AA15+'Exhibit A-2 State'!DS17+'Exhibit A-3'!U22</f>
        <v>19014572</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6.350000000000001" customHeight="1">
      <c r="A15" s="12" t="s">
        <v>2</v>
      </c>
      <c r="B15" s="2" t="s">
        <v>22</v>
      </c>
      <c r="C15" s="22">
        <f>'Exhibit A'!$C14</f>
        <v>17855848</v>
      </c>
      <c r="D15" s="2"/>
      <c r="E15" s="26">
        <f>+'Exhibit A-2 State'!DQ18</f>
        <v>2663759</v>
      </c>
      <c r="F15" s="2"/>
      <c r="G15" s="30">
        <f>+'Exhibit A'!G14</f>
        <v>7472146</v>
      </c>
      <c r="H15" s="2"/>
      <c r="I15" s="22">
        <f t="shared" si="0"/>
        <v>27991753</v>
      </c>
      <c r="J15" s="2"/>
      <c r="K15" s="22">
        <f>'Exhibit A-1'!AA16+'Exhibit A-2 State'!DS18+'Exhibit A-3'!U23</f>
        <v>27137530</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6.350000000000001" customHeight="1">
      <c r="A16" s="12" t="s">
        <v>3</v>
      </c>
      <c r="B16" s="2" t="s">
        <v>22</v>
      </c>
      <c r="C16" s="22">
        <f>'Exhibit A'!$C15</f>
        <v>2203578</v>
      </c>
      <c r="D16" s="2"/>
      <c r="E16" s="26">
        <f>+'Exhibit A-2 State'!DQ19</f>
        <v>0</v>
      </c>
      <c r="F16" s="2"/>
      <c r="G16" s="30">
        <f>+'Exhibit A'!G15</f>
        <v>1218012</v>
      </c>
      <c r="H16" s="2"/>
      <c r="I16" s="22">
        <f t="shared" si="0"/>
        <v>3421590</v>
      </c>
      <c r="J16" s="2"/>
      <c r="K16" s="22">
        <f>'Exhibit A-1'!AA17+'Exhibit A-2 State'!DS19+'Exhibit A-3'!U24</f>
        <v>2933723</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6.350000000000001" customHeight="1">
      <c r="A17" s="12" t="s">
        <v>4</v>
      </c>
      <c r="B17" s="2" t="s">
        <v>22</v>
      </c>
      <c r="C17" s="22">
        <f>'Exhibit A'!$C16</f>
        <v>3609331</v>
      </c>
      <c r="D17" s="2"/>
      <c r="E17" s="26">
        <f>+'Exhibit A-2 State'!DQ20</f>
        <v>20836654</v>
      </c>
      <c r="F17" s="2"/>
      <c r="G17" s="30">
        <f>+'Exhibit A'!G16</f>
        <v>455572</v>
      </c>
      <c r="H17" s="2"/>
      <c r="I17" s="22">
        <f t="shared" si="0"/>
        <v>24901557</v>
      </c>
      <c r="J17" s="2"/>
      <c r="K17" s="22">
        <f>'Exhibit A-1'!AA18+'Exhibit A-2 State'!DS20+'Exhibit A-3'!U25</f>
        <v>22742619</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6.350000000000001" customHeight="1">
      <c r="A18" s="12" t="s">
        <v>35</v>
      </c>
      <c r="B18" s="2" t="s">
        <v>22</v>
      </c>
      <c r="C18" s="22">
        <f>'Exhibit A'!$C17</f>
        <v>2350585</v>
      </c>
      <c r="D18" s="2"/>
      <c r="E18" s="26">
        <f>+'Exhibit A-2 State'!DQ21</f>
        <v>-1730</v>
      </c>
      <c r="F18" s="2"/>
      <c r="G18" s="30">
        <f>+'Exhibit A'!G17</f>
        <v>71078</v>
      </c>
      <c r="H18" s="2"/>
      <c r="I18" s="22">
        <f t="shared" si="0"/>
        <v>2419933</v>
      </c>
      <c r="J18" s="2"/>
      <c r="K18" s="22">
        <f>'Exhibit A-1'!AA19+'Exhibit A-2 State'!DS21+'Exhibit A-3'!U26</f>
        <v>4605846</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0">
        <f>ROUND(SUM(C13:C18),1)</f>
        <v>60865423</v>
      </c>
      <c r="D19" s="5"/>
      <c r="E19" s="20">
        <f>ROUND(SUM(E13:E18),1)</f>
        <v>27195473</v>
      </c>
      <c r="F19" s="5"/>
      <c r="G19" s="20">
        <f>ROUND(SUM(G13:G18),1)</f>
        <v>49658044</v>
      </c>
      <c r="H19" s="5"/>
      <c r="I19" s="20">
        <f>ROUND(SUM(I13:I18),1)</f>
        <v>137718940</v>
      </c>
      <c r="J19" s="5"/>
      <c r="K19" s="20">
        <f>ROUND(SUM(K13:K18),1)</f>
        <v>147171632</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1" customHeight="1">
      <c r="A20" s="5" t="s">
        <v>6</v>
      </c>
      <c r="B20" s="2"/>
      <c r="C20" s="21"/>
      <c r="D20" s="2"/>
      <c r="E20" s="21"/>
      <c r="F20" s="2"/>
      <c r="G20" s="21"/>
      <c r="H20" s="2"/>
      <c r="I20" s="21"/>
      <c r="J20" s="2"/>
      <c r="K20" s="2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6.350000000000001" customHeight="1">
      <c r="A21" s="12" t="s">
        <v>7</v>
      </c>
      <c r="B21" s="2"/>
      <c r="C21" s="22"/>
      <c r="D21" s="2"/>
      <c r="E21" s="22"/>
      <c r="F21" s="2"/>
      <c r="G21" s="22"/>
      <c r="H21" s="2"/>
      <c r="I21" s="23"/>
      <c r="J21" s="2"/>
      <c r="K21" s="2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6.350000000000001" customHeight="1">
      <c r="A22" s="12" t="s">
        <v>8</v>
      </c>
      <c r="B22" s="2" t="s">
        <v>22</v>
      </c>
      <c r="C22" s="22">
        <f>'Exhibit A'!$C21</f>
        <v>30728992</v>
      </c>
      <c r="D22" s="2"/>
      <c r="E22" s="26">
        <f>+'Exhibit A-2 State'!DQ26</f>
        <v>6435271</v>
      </c>
      <c r="F22" s="2"/>
      <c r="G22" s="23">
        <v>0</v>
      </c>
      <c r="H22" s="2"/>
      <c r="I22" s="22">
        <f>ROUND(SUM(C22:G22),1)</f>
        <v>37164263</v>
      </c>
      <c r="J22" s="2"/>
      <c r="K22" s="23">
        <f>'Exhibit A-1'!AA25+'Exhibit A-2 State'!DS26</f>
        <v>35088467</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350000000000001" customHeight="1">
      <c r="A23" s="12" t="s">
        <v>44</v>
      </c>
      <c r="B23" s="2" t="s">
        <v>22</v>
      </c>
      <c r="C23" s="22">
        <f>'Exhibit A'!$C22</f>
        <v>2257</v>
      </c>
      <c r="D23" s="2"/>
      <c r="E23" s="26">
        <f>+'Exhibit A-2 State'!DQ27</f>
        <v>5211</v>
      </c>
      <c r="F23" s="2"/>
      <c r="G23" s="23">
        <v>0</v>
      </c>
      <c r="H23" s="2"/>
      <c r="I23" s="22">
        <f t="shared" ref="I23:I31" si="1">ROUND(SUM(C23:G23),1)</f>
        <v>7468</v>
      </c>
      <c r="J23" s="2"/>
      <c r="K23" s="23">
        <f>'Exhibit A-1'!AA26+'Exhibit A-2 State'!DS27</f>
        <v>11304</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350000000000001" customHeight="1">
      <c r="A24" s="12" t="s">
        <v>39</v>
      </c>
      <c r="B24" s="2" t="s">
        <v>22</v>
      </c>
      <c r="C24" s="22">
        <f>'Exhibit A'!$C23</f>
        <v>1063110</v>
      </c>
      <c r="D24" s="2"/>
      <c r="E24" s="26">
        <f>+'Exhibit A-2 State'!DQ28</f>
        <v>360611</v>
      </c>
      <c r="F24" s="2"/>
      <c r="G24" s="23">
        <v>0</v>
      </c>
      <c r="H24" s="2"/>
      <c r="I24" s="22">
        <f t="shared" si="1"/>
        <v>1423721</v>
      </c>
      <c r="J24" s="2"/>
      <c r="K24" s="23">
        <f>'Exhibit A-1'!AA27+'Exhibit A-2 State'!DS28</f>
        <v>1257051</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6.350000000000001" customHeight="1">
      <c r="A25" s="12" t="s">
        <v>42</v>
      </c>
      <c r="B25" s="2" t="s">
        <v>22</v>
      </c>
      <c r="C25" s="22"/>
      <c r="D25" s="2"/>
      <c r="E25" s="26"/>
      <c r="F25" s="2"/>
      <c r="G25" s="23"/>
      <c r="H25" s="2"/>
      <c r="I25" s="22"/>
      <c r="J25" s="2"/>
      <c r="K25" s="2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6.350000000000001" customHeight="1">
      <c r="A26" s="18" t="s">
        <v>46</v>
      </c>
      <c r="B26" s="2" t="s">
        <v>22</v>
      </c>
      <c r="C26" s="22">
        <f>'Exhibit A'!$C25</f>
        <v>21685600</v>
      </c>
      <c r="D26" s="2"/>
      <c r="E26" s="26">
        <f>+'Exhibit A-2 State'!DQ30</f>
        <v>6082888</v>
      </c>
      <c r="F26" s="2"/>
      <c r="G26" s="23">
        <v>0</v>
      </c>
      <c r="H26" s="2"/>
      <c r="I26" s="22">
        <f t="shared" si="1"/>
        <v>27768488</v>
      </c>
      <c r="J26" s="2"/>
      <c r="K26" s="23">
        <f>'Exhibit A-1'!AA29+'Exhibit A-2 State'!DS30</f>
        <v>24598856</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6.350000000000001" customHeight="1">
      <c r="A27" s="12" t="s">
        <v>43</v>
      </c>
      <c r="B27" s="2" t="s">
        <v>22</v>
      </c>
      <c r="C27" s="22">
        <f>'Exhibit A'!$C26</f>
        <v>3132318</v>
      </c>
      <c r="D27" s="2"/>
      <c r="E27" s="26">
        <f>+'Exhibit A-2 State'!DQ31</f>
        <v>1370382</v>
      </c>
      <c r="F27" s="2"/>
      <c r="G27" s="23">
        <v>0</v>
      </c>
      <c r="H27" s="2"/>
      <c r="I27" s="22">
        <f t="shared" si="1"/>
        <v>4502700</v>
      </c>
      <c r="J27" s="2"/>
      <c r="K27" s="23">
        <f>'Exhibit A-1'!AA30+'Exhibit A-2 State'!DS31</f>
        <v>3843819</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6.350000000000001" customHeight="1">
      <c r="A28" s="12" t="s">
        <v>41</v>
      </c>
      <c r="B28" s="2" t="s">
        <v>22</v>
      </c>
      <c r="C28" s="22">
        <f>'Exhibit A'!$C27</f>
        <v>264713</v>
      </c>
      <c r="D28" s="2"/>
      <c r="E28" s="26">
        <f>+'Exhibit A-2 State'!DQ32</f>
        <v>241080</v>
      </c>
      <c r="F28" s="2"/>
      <c r="G28" s="23">
        <v>0</v>
      </c>
      <c r="H28" s="2"/>
      <c r="I28" s="22">
        <f t="shared" si="1"/>
        <v>505793</v>
      </c>
      <c r="J28" s="2"/>
      <c r="K28" s="23">
        <f>'Exhibit A-1'!AA31+'Exhibit A-2 State'!DS32</f>
        <v>496832</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6.350000000000001" customHeight="1">
      <c r="A29" s="12" t="s">
        <v>40</v>
      </c>
      <c r="B29" s="2" t="s">
        <v>22</v>
      </c>
      <c r="C29" s="22">
        <f>'Exhibit A'!$C28</f>
        <v>5017357</v>
      </c>
      <c r="D29" s="2"/>
      <c r="E29" s="26">
        <f>+'Exhibit A-2 State'!DQ33</f>
        <v>3499</v>
      </c>
      <c r="F29" s="2"/>
      <c r="G29" s="23">
        <v>0</v>
      </c>
      <c r="H29" s="2"/>
      <c r="I29" s="22">
        <f t="shared" si="1"/>
        <v>5020856</v>
      </c>
      <c r="J29" s="2"/>
      <c r="K29" s="23">
        <f>'Exhibit A-1'!AA32+'Exhibit A-2 State'!DS33</f>
        <v>5065789</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6.350000000000001" customHeight="1">
      <c r="A30" s="12" t="s">
        <v>45</v>
      </c>
      <c r="B30" s="2" t="s">
        <v>22</v>
      </c>
      <c r="C30" s="22">
        <f>'Exhibit A'!$C29</f>
        <v>807581</v>
      </c>
      <c r="D30" s="2"/>
      <c r="E30" s="26">
        <f>+'Exhibit A-2 State'!DQ34</f>
        <v>106878</v>
      </c>
      <c r="F30" s="2"/>
      <c r="G30" s="23">
        <v>0</v>
      </c>
      <c r="H30" s="2"/>
      <c r="I30" s="22">
        <f t="shared" si="1"/>
        <v>914459</v>
      </c>
      <c r="J30" s="2"/>
      <c r="K30" s="23">
        <f>'Exhibit A-1'!AA33+'Exhibit A-2 State'!DS34</f>
        <v>849879</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6.350000000000001" customHeight="1">
      <c r="A31" s="12" t="s">
        <v>9</v>
      </c>
      <c r="B31" s="2" t="s">
        <v>22</v>
      </c>
      <c r="C31" s="22">
        <f>'Exhibit A'!$C30</f>
        <v>150252</v>
      </c>
      <c r="D31" s="2"/>
      <c r="E31" s="26">
        <f>+'Exhibit A-2 State'!DQ35</f>
        <v>4418993</v>
      </c>
      <c r="F31" s="2"/>
      <c r="G31" s="23">
        <v>0</v>
      </c>
      <c r="H31" s="2"/>
      <c r="I31" s="22">
        <f t="shared" si="1"/>
        <v>4569245</v>
      </c>
      <c r="J31" s="2"/>
      <c r="K31" s="23">
        <f>'Exhibit A-1'!AA34+'Exhibit A-2 State'!DS35</f>
        <v>3786095</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6.350000000000001" customHeight="1">
      <c r="A32" s="31" t="s">
        <v>34</v>
      </c>
      <c r="B32" s="2" t="s">
        <v>22</v>
      </c>
      <c r="C32" s="20">
        <f>ROUND(SUM(C22:C31),1)</f>
        <v>62852180</v>
      </c>
      <c r="D32" s="5"/>
      <c r="E32" s="20">
        <f>ROUND(SUM(E22:E31),1)</f>
        <v>19024813</v>
      </c>
      <c r="F32" s="5"/>
      <c r="G32" s="244">
        <f>ROUND(SUM(G22:G31),1)</f>
        <v>0</v>
      </c>
      <c r="H32" s="5"/>
      <c r="I32" s="20">
        <f>ROUND(SUM(I22:I31),1)</f>
        <v>81876993</v>
      </c>
      <c r="J32" s="5"/>
      <c r="K32" s="20">
        <f>ROUND(SUM(K21:K31),1)</f>
        <v>74998092</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6.350000000000001" customHeight="1">
      <c r="A33" s="12" t="s">
        <v>10</v>
      </c>
      <c r="B33" s="2"/>
      <c r="C33" s="22"/>
      <c r="D33" s="2"/>
      <c r="E33" s="22"/>
      <c r="F33" s="2"/>
      <c r="G33" s="22"/>
      <c r="H33" s="2"/>
      <c r="I33" s="22"/>
      <c r="J33" s="2"/>
      <c r="K33" s="2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6.350000000000001" customHeight="1">
      <c r="A34" s="12" t="s">
        <v>11</v>
      </c>
      <c r="B34" s="2" t="s">
        <v>22</v>
      </c>
      <c r="C34" s="22">
        <f>'Exhibit A'!$C34</f>
        <v>9463713</v>
      </c>
      <c r="D34" s="2"/>
      <c r="E34" s="19">
        <f>+'Exhibit A-2 State'!DQ38</f>
        <v>5376337</v>
      </c>
      <c r="F34" s="2"/>
      <c r="G34" s="23">
        <v>0</v>
      </c>
      <c r="H34" s="2"/>
      <c r="I34" s="22">
        <f>ROUND(SUM(C34:G34),1)</f>
        <v>14840050</v>
      </c>
      <c r="J34" s="2"/>
      <c r="K34" s="23">
        <f>'Exhibit A-1'!AA37+'Exhibit A-2 State'!DS38</f>
        <v>13243266</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6.350000000000001" customHeight="1">
      <c r="A35" s="12" t="s">
        <v>12</v>
      </c>
      <c r="B35" s="2" t="s">
        <v>22</v>
      </c>
      <c r="C35" s="22">
        <f>'Exhibit A'!$C35</f>
        <v>3042905</v>
      </c>
      <c r="D35" s="2"/>
      <c r="E35" s="19">
        <f>+'Exhibit A-2 State'!DQ39</f>
        <v>3258628</v>
      </c>
      <c r="F35" s="2"/>
      <c r="G35" s="22">
        <f>+'Exhibit A'!G35</f>
        <v>47564</v>
      </c>
      <c r="H35" s="2"/>
      <c r="I35" s="22">
        <f>ROUND(SUM(C35:G35),1)</f>
        <v>6349097</v>
      </c>
      <c r="J35" s="2"/>
      <c r="K35" s="23">
        <f>'Exhibit A-1'!AA38+'Exhibit A-2 State'!DS39+'Exhibit A-3'!U32</f>
        <v>6592477</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6.350000000000001" customHeight="1">
      <c r="A36" s="12" t="s">
        <v>13</v>
      </c>
      <c r="B36" s="2" t="s">
        <v>22</v>
      </c>
      <c r="C36" s="22">
        <f>'Exhibit A'!$C36</f>
        <v>9115324</v>
      </c>
      <c r="D36" s="2"/>
      <c r="E36" s="19">
        <f>+'Exhibit A-2 State'!DQ40</f>
        <v>1087565</v>
      </c>
      <c r="F36" s="2"/>
      <c r="G36" s="22">
        <f>+'Exhibit A'!G36</f>
        <v>0</v>
      </c>
      <c r="H36" s="2"/>
      <c r="I36" s="22">
        <f>ROUND(SUM(C36:G36),1)</f>
        <v>10202889</v>
      </c>
      <c r="J36" s="2"/>
      <c r="K36" s="23">
        <f>'Exhibit A-1'!AA39+'Exhibit A-2 State'!DS40</f>
        <v>10024752</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6.350000000000001" customHeight="1">
      <c r="A37" s="12" t="s">
        <v>31</v>
      </c>
      <c r="B37" s="2" t="s">
        <v>22</v>
      </c>
      <c r="C37" s="23">
        <v>0</v>
      </c>
      <c r="D37" s="2"/>
      <c r="E37" s="19">
        <v>0</v>
      </c>
      <c r="F37" s="2"/>
      <c r="G37" s="22">
        <f>+'Exhibit A'!G37</f>
        <v>10480899</v>
      </c>
      <c r="H37" s="2"/>
      <c r="I37" s="22">
        <f>ROUND(SUM(C37:G37),1)</f>
        <v>10480899</v>
      </c>
      <c r="J37" s="2"/>
      <c r="K37" s="23">
        <f>'Exhibit A-3'!U34</f>
        <v>12544930</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8" customHeight="1">
      <c r="A38" s="5" t="s">
        <v>15</v>
      </c>
      <c r="B38" s="5" t="s">
        <v>22</v>
      </c>
      <c r="C38" s="20">
        <f>ROUND(SUM(C32:C37),1)</f>
        <v>84474122</v>
      </c>
      <c r="D38" s="5"/>
      <c r="E38" s="20">
        <f>ROUND(SUM(E32:E37),1)</f>
        <v>28747343</v>
      </c>
      <c r="F38" s="5"/>
      <c r="G38" s="20">
        <f>ROUND(SUM(G32:G37),1)</f>
        <v>10528463</v>
      </c>
      <c r="H38" s="5"/>
      <c r="I38" s="20">
        <f>ROUND(SUM(I32:I37),1)</f>
        <v>123749928</v>
      </c>
      <c r="J38" s="5"/>
      <c r="K38" s="20">
        <f>ROUND(SUM(K32:K37),1)</f>
        <v>117403517</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23.1" customHeight="1">
      <c r="A39" s="5" t="s">
        <v>16</v>
      </c>
      <c r="B39" s="5" t="s">
        <v>22</v>
      </c>
      <c r="C39" s="20">
        <f>ROUND(SUM(C19-C38),1)</f>
        <v>-23608699</v>
      </c>
      <c r="D39" s="5"/>
      <c r="E39" s="20">
        <f>ROUND(SUM(E19-E38),1)</f>
        <v>-1551870</v>
      </c>
      <c r="F39" s="5"/>
      <c r="G39" s="20">
        <f>ROUND(SUM(G19-G38),1)</f>
        <v>39129581</v>
      </c>
      <c r="H39" s="5"/>
      <c r="I39" s="20">
        <f>ROUND(SUM(I19-I38),1)</f>
        <v>13969012</v>
      </c>
      <c r="J39" s="5"/>
      <c r="K39" s="20">
        <f>ROUND(SUM(K19-K38),1)</f>
        <v>29768115</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1" customHeight="1">
      <c r="A40" s="5" t="s">
        <v>17</v>
      </c>
      <c r="B40" s="2" t="s">
        <v>22</v>
      </c>
      <c r="C40" s="21"/>
      <c r="D40" s="2"/>
      <c r="E40" s="21"/>
      <c r="F40" s="2"/>
      <c r="G40" s="21"/>
      <c r="H40" s="2"/>
      <c r="I40" s="21"/>
      <c r="J40" s="2"/>
      <c r="K40" s="2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16.350000000000001" customHeight="1">
      <c r="A41" s="12" t="s">
        <v>19</v>
      </c>
      <c r="B41" s="2" t="s">
        <v>22</v>
      </c>
      <c r="C41" s="22">
        <f>'Exhibit A'!$C$43</f>
        <v>42331736</v>
      </c>
      <c r="D41" s="2"/>
      <c r="E41" s="30">
        <f>+'Exhibit A-2 State'!DQ48</f>
        <v>3781424</v>
      </c>
      <c r="F41" s="2"/>
      <c r="G41" s="22">
        <f>'Exhibit A'!$G$43</f>
        <v>1641625</v>
      </c>
      <c r="H41" s="2"/>
      <c r="I41" s="22">
        <f>ROUND(SUM(C41:G41),1)</f>
        <v>47754785</v>
      </c>
      <c r="J41" s="2"/>
      <c r="K41" s="23">
        <f>'Exhibit A-1'!AA46+'Exhibit A-2 State'!DS48+'Exhibit A-3'!U42</f>
        <v>54681615</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6.350000000000001" customHeight="1">
      <c r="A42" s="12" t="s">
        <v>20</v>
      </c>
      <c r="B42" s="2" t="s">
        <v>22</v>
      </c>
      <c r="C42" s="22">
        <f>'Exhibit A'!$C$44</f>
        <v>-8325144</v>
      </c>
      <c r="D42" s="2"/>
      <c r="E42" s="30">
        <f>+'Exhibit A-2 State'!DQ49</f>
        <v>-728266</v>
      </c>
      <c r="F42" s="2"/>
      <c r="G42" s="22">
        <f>'Exhibit A'!$G$44</f>
        <v>-40713695</v>
      </c>
      <c r="H42" s="2"/>
      <c r="I42" s="22">
        <f>ROUND(SUM(C42:G42),1)</f>
        <v>-49767105</v>
      </c>
      <c r="J42" s="2"/>
      <c r="K42" s="23">
        <f>'Exhibit A-1'!AA47+'Exhibit A-2 State'!DS49+'Exhibit A-3'!U43</f>
        <v>-58616974</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20.100000000000001" customHeight="1">
      <c r="A43" s="5" t="s">
        <v>21</v>
      </c>
      <c r="B43" s="2" t="s">
        <v>22</v>
      </c>
      <c r="C43" s="20">
        <f>ROUND(SUM(C41:C42),1)</f>
        <v>34006592</v>
      </c>
      <c r="D43" s="5" t="s">
        <v>22</v>
      </c>
      <c r="E43" s="20">
        <f>SUM(E41:E42)</f>
        <v>3053158</v>
      </c>
      <c r="F43" s="5" t="s">
        <v>22</v>
      </c>
      <c r="G43" s="20">
        <f>ROUND(SUM(G41:G42),1)</f>
        <v>-39072070</v>
      </c>
      <c r="H43" s="5" t="s">
        <v>22</v>
      </c>
      <c r="I43" s="20">
        <f>ROUND(SUM(I41:I42),1)</f>
        <v>-2012320</v>
      </c>
      <c r="J43" s="5" t="s">
        <v>22</v>
      </c>
      <c r="K43" s="20">
        <f>ROUND(SUM(K41:K42),1)</f>
        <v>-3935359</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23.1" customHeight="1">
      <c r="A44" s="5" t="s">
        <v>32</v>
      </c>
      <c r="B44" s="2" t="s">
        <v>22</v>
      </c>
      <c r="C44" s="20"/>
      <c r="D44" s="5"/>
      <c r="E44" s="20"/>
      <c r="F44" s="5"/>
      <c r="G44" s="20"/>
      <c r="H44" s="5"/>
      <c r="I44" s="20"/>
      <c r="J44" s="5"/>
      <c r="K44" s="20"/>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6.350000000000001" customHeight="1">
      <c r="A45" s="5" t="s">
        <v>33</v>
      </c>
      <c r="B45" s="2" t="s">
        <v>22</v>
      </c>
      <c r="C45" s="25">
        <f>ROUND(SUM(C43+C39),1)</f>
        <v>10397893</v>
      </c>
      <c r="D45" s="5"/>
      <c r="E45" s="25">
        <f>ROUND(SUM(E43+E39),1)</f>
        <v>1501288</v>
      </c>
      <c r="F45" s="5"/>
      <c r="G45" s="25">
        <f>ROUND(SUM(G43+G39),1)</f>
        <v>57511</v>
      </c>
      <c r="H45" s="5"/>
      <c r="I45" s="25">
        <f>ROUND(SUM(I43+I39),1)</f>
        <v>11956692</v>
      </c>
      <c r="J45" s="5"/>
      <c r="K45" s="25">
        <f>ROUND(SUM(K43+K39),1)</f>
        <v>25832756</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4" customHeight="1">
      <c r="A46" s="5" t="s">
        <v>979</v>
      </c>
      <c r="B46" s="2" t="s">
        <v>22</v>
      </c>
      <c r="C46" s="25">
        <f>'Exhibit A-1'!Y54</f>
        <v>33052723</v>
      </c>
      <c r="D46" s="5"/>
      <c r="E46" s="32">
        <f>'Exhibit A-2 State'!DQ56</f>
        <v>7612501</v>
      </c>
      <c r="F46" s="5"/>
      <c r="G46" s="25">
        <f>'Exhibit A-3'!S51</f>
        <v>101946</v>
      </c>
      <c r="H46" s="5"/>
      <c r="I46" s="25">
        <f>ROUND(SUM(C46:G46),1)</f>
        <v>40767170</v>
      </c>
      <c r="J46" s="11"/>
      <c r="K46" s="25">
        <f>'Exhibit A-1'!AA54+'Exhibit A-2 State'!DS56+'Exhibit A-3'!U51</f>
        <v>14934414</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0.100000000000001" customHeight="1" thickBot="1">
      <c r="A47" s="5" t="s">
        <v>980</v>
      </c>
      <c r="B47" s="2" t="s">
        <v>22</v>
      </c>
      <c r="C47" s="249">
        <f>ROUND(SUM(C45:C46),1)</f>
        <v>43450616</v>
      </c>
      <c r="D47" s="29"/>
      <c r="E47" s="259">
        <f>ROUND(SUM(E45:E46),1)</f>
        <v>9113789</v>
      </c>
      <c r="F47" s="29"/>
      <c r="G47" s="249">
        <f>ROUND(SUM(G45:G46),1)</f>
        <v>159457</v>
      </c>
      <c r="H47" s="29"/>
      <c r="I47" s="249">
        <f>ROUND(SUM(I45:I46),1)</f>
        <v>52723862</v>
      </c>
      <c r="J47" s="29"/>
      <c r="K47" s="249">
        <f>ROUND(SUM(+K45+K46),1)</f>
        <v>40767170</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7.100000000000001" customHeight="1" thickTop="1">
      <c r="B48" s="2"/>
      <c r="C48" s="10"/>
      <c r="D48" s="2"/>
      <c r="E48" s="2"/>
      <c r="F48" s="2"/>
      <c r="G48" s="10"/>
      <c r="H48" s="2"/>
      <c r="I48" s="10"/>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16.350000000000001" customHeight="1">
      <c r="A49" s="532" t="s">
        <v>1058</v>
      </c>
      <c r="B49" s="2"/>
      <c r="C49" s="2"/>
      <c r="D49" s="2"/>
      <c r="E49" s="2"/>
      <c r="F49" s="2"/>
      <c r="G49" s="2"/>
      <c r="H49" s="2"/>
      <c r="I49" s="2"/>
      <c r="J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16.350000000000001"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row>
    <row r="51" spans="1:247" ht="16.35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6.35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3.35" customHeight="1"/>
    <row r="54" spans="1:247" ht="13.35" customHeight="1"/>
    <row r="55" spans="1:247" ht="13.35" customHeight="1"/>
    <row r="56" spans="1:247" ht="13.35" customHeight="1"/>
    <row r="57" spans="1:247" ht="13.35" customHeight="1">
      <c r="K57" s="2"/>
    </row>
    <row r="58" spans="1:247" ht="13.35" customHeight="1"/>
    <row r="59" spans="1:247" ht="13.35" customHeight="1"/>
    <row r="60" spans="1:247" ht="13.35" customHeight="1"/>
    <row r="61" spans="1:247" ht="13.35" customHeight="1"/>
    <row r="62" spans="1:247" ht="13.35" customHeight="1"/>
    <row r="63" spans="1:247" ht="13.35" customHeight="1"/>
    <row r="64" spans="1:247" ht="13.35" customHeight="1"/>
    <row r="65" ht="13.35" customHeight="1"/>
    <row r="66" ht="13.35" customHeight="1"/>
    <row r="67" ht="13.35" customHeight="1"/>
    <row r="68" ht="13.35" customHeight="1"/>
    <row r="69" ht="13.35" customHeight="1"/>
    <row r="70" ht="13.35" customHeight="1"/>
    <row r="71" ht="13.35" customHeight="1"/>
    <row r="72" ht="13.35" customHeight="1"/>
    <row r="73" ht="13.35" customHeight="1"/>
    <row r="74" ht="13.35" customHeight="1"/>
    <row r="75" ht="13.35" customHeight="1"/>
    <row r="76" ht="13.35" customHeight="1"/>
    <row r="77" ht="13.35" customHeight="1"/>
    <row r="78" ht="13.35" customHeight="1"/>
    <row r="79" ht="13.35" customHeight="1"/>
    <row r="80" ht="13.35" customHeight="1"/>
    <row r="81" ht="13.35" customHeight="1"/>
    <row r="82" ht="13.35" customHeight="1"/>
    <row r="83" ht="13.35" customHeight="1"/>
    <row r="84" ht="13.35" customHeight="1"/>
    <row r="85" ht="13.35" customHeight="1"/>
    <row r="86" ht="13.35" customHeight="1"/>
    <row r="87" ht="13.35" customHeight="1"/>
    <row r="88" ht="13.35" customHeight="1"/>
    <row r="89" ht="13.35" customHeight="1"/>
    <row r="90" ht="13.35" customHeight="1"/>
    <row r="91" ht="13.35" customHeight="1"/>
    <row r="92" ht="13.35" customHeight="1"/>
    <row r="93" ht="13.35" customHeight="1"/>
    <row r="94" ht="13.35" customHeight="1"/>
    <row r="95" ht="13.35" customHeight="1"/>
    <row r="96" ht="13.35" customHeight="1"/>
    <row r="97" ht="13.35" customHeight="1"/>
    <row r="98" ht="13.35" customHeight="1"/>
  </sheetData>
  <hyperlinks>
    <hyperlink ref="A49" location="'Footnotes 1 - 11'!A1" display="See Accompanying Footnotes" xr:uid="{00000000-0004-0000-0200-000000000000}"/>
  </hyperlinks>
  <pageMargins left="0.6" right="0.4" top="0.9" bottom="0.25" header="0" footer="0.25"/>
  <pageSetup scale="61" firstPageNumber="9" orientation="landscape" useFirstPageNumber="1" r:id="rId1"/>
  <headerFooter scaleWithDoc="0">
    <oddFooter>&amp;R&amp;8&amp;P</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F57"/>
  <sheetViews>
    <sheetView showGridLines="0" zoomScale="80" zoomScaleNormal="80" workbookViewId="0"/>
  </sheetViews>
  <sheetFormatPr defaultColWidth="9.88671875" defaultRowHeight="12.75"/>
  <cols>
    <col min="1" max="1" width="39.109375" style="75" customWidth="1"/>
    <col min="2" max="2" width="1.88671875" style="75" customWidth="1"/>
    <col min="3" max="3" width="13.88671875" style="75" customWidth="1"/>
    <col min="4" max="4" width="2.109375" style="75" customWidth="1"/>
    <col min="5" max="5" width="14.88671875" style="75" customWidth="1"/>
    <col min="6" max="6" width="2.88671875" style="75" customWidth="1"/>
    <col min="7" max="7" width="14.88671875" style="75" customWidth="1"/>
    <col min="8" max="8" width="2.88671875" style="75" customWidth="1"/>
    <col min="9" max="9" width="15.88671875" style="75" customWidth="1"/>
    <col min="10" max="10" width="2.88671875" style="75" customWidth="1"/>
    <col min="11" max="11" width="12.88671875" style="75" customWidth="1"/>
    <col min="12" max="12" width="2.88671875" style="75" customWidth="1"/>
    <col min="13" max="13" width="16.88671875" style="75" customWidth="1"/>
    <col min="14" max="14" width="2.88671875" style="75" customWidth="1"/>
    <col min="15" max="15" width="12.88671875" style="75" customWidth="1"/>
    <col min="16" max="16" width="2.88671875" style="75" customWidth="1"/>
    <col min="17" max="17" width="13.88671875" style="75" customWidth="1"/>
    <col min="18" max="18" width="2.88671875" style="75" customWidth="1"/>
    <col min="19" max="19" width="13.88671875" style="75" customWidth="1"/>
    <col min="20" max="20" width="2.88671875" style="75" customWidth="1"/>
    <col min="21" max="21" width="11.88671875" style="75" customWidth="1"/>
    <col min="22" max="22" width="3.88671875" style="75" customWidth="1"/>
    <col min="23" max="23" width="12.88671875" style="75" customWidth="1"/>
    <col min="24" max="24" width="4.88671875" style="75" customWidth="1"/>
    <col min="25" max="26" width="12.88671875" style="75" customWidth="1"/>
    <col min="27" max="27" width="16.88671875" style="75" customWidth="1"/>
    <col min="28" max="16384" width="9.88671875" style="75"/>
  </cols>
  <sheetData>
    <row r="1" spans="1:32" ht="15" customHeight="1">
      <c r="A1" s="372" t="s">
        <v>775</v>
      </c>
    </row>
    <row r="3" spans="1:32" s="224" customFormat="1" ht="24" customHeight="1">
      <c r="A3" s="583" t="s">
        <v>59</v>
      </c>
      <c r="B3" s="584"/>
      <c r="C3" s="43"/>
      <c r="D3" s="43"/>
      <c r="E3" s="43"/>
      <c r="F3" s="43"/>
      <c r="G3" s="43"/>
      <c r="H3" s="43"/>
      <c r="I3" s="43"/>
      <c r="J3" s="43"/>
      <c r="K3" s="43"/>
      <c r="L3" s="43"/>
      <c r="M3" s="43"/>
      <c r="N3" s="43"/>
      <c r="O3" s="43"/>
      <c r="P3" s="43"/>
      <c r="Q3" s="43"/>
      <c r="R3" s="43"/>
      <c r="S3" s="43"/>
      <c r="T3" s="43"/>
      <c r="U3" s="43"/>
      <c r="V3" s="43"/>
      <c r="W3" s="43"/>
      <c r="X3" s="75"/>
      <c r="Y3" s="75"/>
      <c r="Z3" s="75"/>
      <c r="AA3" s="75"/>
      <c r="AB3" s="75"/>
      <c r="AC3" s="75"/>
      <c r="AD3" s="75"/>
      <c r="AE3" s="75"/>
      <c r="AF3" s="75"/>
    </row>
    <row r="4" spans="1:32" s="224" customFormat="1" ht="24" customHeight="1">
      <c r="A4" s="583" t="s">
        <v>617</v>
      </c>
      <c r="B4" s="585"/>
      <c r="C4" s="43"/>
      <c r="D4" s="43"/>
      <c r="E4" s="43"/>
      <c r="F4" s="43"/>
      <c r="G4" s="43"/>
      <c r="H4" s="43"/>
      <c r="I4" s="43"/>
      <c r="J4" s="43"/>
      <c r="K4" s="43"/>
      <c r="L4" s="43"/>
      <c r="M4" s="43"/>
      <c r="N4" s="43"/>
      <c r="O4" s="43"/>
      <c r="P4" s="43"/>
      <c r="Q4" s="43"/>
      <c r="R4" s="43"/>
      <c r="S4" s="43"/>
      <c r="T4" s="43"/>
      <c r="U4" s="43"/>
      <c r="V4" s="43"/>
      <c r="W4" s="43"/>
      <c r="X4" s="75"/>
      <c r="Y4" s="75"/>
      <c r="Z4" s="75"/>
      <c r="AA4" s="75"/>
      <c r="AB4" s="75"/>
      <c r="AC4" s="75"/>
      <c r="AD4" s="75"/>
      <c r="AE4" s="75"/>
      <c r="AF4" s="75"/>
    </row>
    <row r="5" spans="1:32" s="224" customFormat="1" ht="24.75" customHeight="1">
      <c r="A5" s="583" t="s">
        <v>618</v>
      </c>
      <c r="B5" s="584"/>
      <c r="C5" s="43"/>
      <c r="D5" s="43"/>
      <c r="E5" s="43"/>
      <c r="F5" s="43"/>
      <c r="G5" s="43"/>
      <c r="H5" s="43"/>
      <c r="I5" s="43"/>
      <c r="J5" s="43"/>
      <c r="K5" s="43"/>
      <c r="L5" s="43"/>
      <c r="M5" s="43"/>
      <c r="N5" s="43"/>
      <c r="O5" s="43"/>
      <c r="P5" s="43"/>
      <c r="Q5" s="43"/>
      <c r="R5" s="43"/>
      <c r="S5" s="43"/>
      <c r="T5" s="43"/>
      <c r="U5" s="43"/>
      <c r="V5" s="293" t="s">
        <v>619</v>
      </c>
      <c r="W5" s="586"/>
      <c r="X5" s="75"/>
      <c r="Y5" s="75"/>
      <c r="Z5" s="75"/>
      <c r="AA5" s="75"/>
      <c r="AB5" s="75"/>
      <c r="AC5" s="75"/>
      <c r="AD5" s="75"/>
      <c r="AE5" s="75"/>
      <c r="AF5" s="75"/>
    </row>
    <row r="6" spans="1:32" s="224" customFormat="1" ht="24.75" customHeight="1">
      <c r="A6" s="587" t="s">
        <v>564</v>
      </c>
      <c r="B6" s="588"/>
      <c r="C6" s="43"/>
      <c r="D6" s="43"/>
      <c r="E6" s="43"/>
      <c r="F6" s="43"/>
      <c r="G6" s="43"/>
      <c r="H6" s="43"/>
      <c r="I6" s="43"/>
      <c r="J6" s="43"/>
      <c r="K6" s="43"/>
      <c r="L6" s="43"/>
      <c r="M6" s="43"/>
      <c r="N6" s="43"/>
      <c r="O6" s="43"/>
      <c r="P6" s="43"/>
      <c r="Q6" s="43"/>
      <c r="R6" s="43"/>
      <c r="S6" s="43"/>
      <c r="T6" s="43"/>
      <c r="U6" s="43"/>
      <c r="V6" s="43"/>
      <c r="W6" s="43"/>
      <c r="X6" s="75"/>
      <c r="Y6" s="75"/>
      <c r="Z6" s="75"/>
      <c r="AA6" s="75"/>
      <c r="AB6" s="75"/>
      <c r="AC6" s="75"/>
      <c r="AD6" s="75"/>
      <c r="AE6" s="75"/>
      <c r="AF6" s="75"/>
    </row>
    <row r="7" spans="1:32" s="224" customFormat="1" ht="24" customHeight="1">
      <c r="A7" s="587" t="s">
        <v>1314</v>
      </c>
      <c r="B7" s="588"/>
      <c r="C7" s="43"/>
      <c r="D7" s="43"/>
      <c r="E7" s="43"/>
      <c r="F7" s="43"/>
      <c r="G7" s="43"/>
      <c r="H7" s="43"/>
      <c r="I7" s="43"/>
      <c r="J7" s="43"/>
      <c r="K7" s="43"/>
      <c r="L7" s="43"/>
      <c r="M7" s="43"/>
      <c r="N7" s="43"/>
      <c r="O7" s="43"/>
      <c r="P7" s="43"/>
      <c r="Q7" s="43"/>
      <c r="R7" s="43"/>
      <c r="S7" s="43"/>
      <c r="T7" s="43"/>
      <c r="U7" s="43"/>
      <c r="V7" s="43"/>
      <c r="W7" s="43"/>
      <c r="X7" s="75"/>
      <c r="Y7" s="75"/>
      <c r="Z7" s="75"/>
      <c r="AA7" s="75"/>
      <c r="AB7" s="75"/>
      <c r="AC7" s="75"/>
      <c r="AD7" s="75"/>
      <c r="AE7" s="75"/>
      <c r="AF7" s="75"/>
    </row>
    <row r="8" spans="1:32" s="224" customFormat="1" ht="18" customHeight="1">
      <c r="A8" s="589" t="s">
        <v>1106</v>
      </c>
      <c r="B8" s="584"/>
      <c r="C8" s="43"/>
      <c r="D8" s="43"/>
      <c r="E8" s="43"/>
      <c r="F8" s="43"/>
      <c r="G8" s="43"/>
      <c r="H8" s="43"/>
      <c r="I8" s="43"/>
      <c r="J8" s="43"/>
      <c r="K8" s="43"/>
      <c r="L8" s="43"/>
      <c r="M8" s="43"/>
      <c r="N8" s="43"/>
      <c r="O8" s="43"/>
      <c r="P8" s="43"/>
      <c r="Q8" s="43"/>
      <c r="R8" s="43"/>
      <c r="S8" s="43"/>
      <c r="T8" s="43"/>
      <c r="U8" s="43"/>
      <c r="V8" s="43"/>
      <c r="W8" s="43"/>
      <c r="X8" s="75"/>
      <c r="Y8" s="75"/>
      <c r="Z8" s="75"/>
      <c r="AA8" s="75"/>
      <c r="AB8" s="75"/>
      <c r="AC8" s="75"/>
      <c r="AD8" s="75"/>
      <c r="AE8" s="75"/>
      <c r="AF8" s="75"/>
    </row>
    <row r="9" spans="1:32" s="224" customFormat="1" ht="14.1" customHeight="1">
      <c r="A9" s="43"/>
      <c r="B9" s="43"/>
      <c r="C9" s="43"/>
      <c r="D9" s="43"/>
      <c r="E9" s="43"/>
      <c r="F9" s="43"/>
      <c r="G9" s="43"/>
      <c r="H9" s="43"/>
      <c r="I9" s="43"/>
      <c r="J9" s="43"/>
      <c r="K9" s="43"/>
      <c r="L9" s="43"/>
      <c r="M9" s="43"/>
      <c r="N9" s="43"/>
      <c r="O9" s="43"/>
      <c r="P9" s="43"/>
      <c r="Q9" s="43"/>
      <c r="R9" s="43"/>
      <c r="S9" s="43"/>
      <c r="T9" s="43"/>
      <c r="U9" s="43"/>
      <c r="V9" s="43"/>
      <c r="W9" s="43"/>
      <c r="X9" s="75"/>
      <c r="Y9" s="75"/>
      <c r="Z9" s="75"/>
      <c r="AA9" s="75"/>
      <c r="AB9" s="75"/>
      <c r="AC9" s="75"/>
      <c r="AD9" s="75"/>
      <c r="AE9" s="75"/>
      <c r="AF9" s="75"/>
    </row>
    <row r="10" spans="1:32" s="224" customFormat="1" ht="14.1" customHeight="1">
      <c r="A10" s="43"/>
      <c r="B10" s="43"/>
      <c r="C10" s="43"/>
      <c r="D10" s="43"/>
      <c r="E10" s="43"/>
      <c r="F10" s="43"/>
      <c r="G10" s="43"/>
      <c r="H10" s="43"/>
      <c r="I10" s="43"/>
      <c r="J10" s="43"/>
      <c r="K10" s="43"/>
      <c r="L10" s="43"/>
      <c r="M10" s="43"/>
      <c r="N10" s="43"/>
      <c r="O10" s="43"/>
      <c r="P10" s="43"/>
      <c r="Q10" s="43"/>
      <c r="R10" s="43"/>
      <c r="S10" s="43"/>
      <c r="T10" s="43"/>
      <c r="U10" s="43"/>
      <c r="V10" s="43"/>
      <c r="W10" s="43"/>
      <c r="X10" s="226"/>
      <c r="Y10" s="226"/>
      <c r="Z10" s="75"/>
      <c r="AA10" s="75"/>
      <c r="AB10" s="75"/>
      <c r="AC10" s="75"/>
      <c r="AD10" s="75"/>
      <c r="AE10" s="75"/>
      <c r="AF10" s="75"/>
    </row>
    <row r="11" spans="1:32" s="224" customFormat="1" ht="14.1" customHeight="1">
      <c r="A11" s="43"/>
      <c r="B11" s="43"/>
      <c r="C11" s="43"/>
      <c r="D11" s="43"/>
      <c r="E11" s="43"/>
      <c r="F11" s="43"/>
      <c r="G11" s="43"/>
      <c r="H11" s="43"/>
      <c r="I11" s="43"/>
      <c r="J11" s="43"/>
      <c r="K11" s="43"/>
      <c r="L11" s="43"/>
      <c r="M11" s="43"/>
      <c r="N11" s="43"/>
      <c r="O11" s="43"/>
      <c r="P11" s="43"/>
      <c r="Q11" s="43"/>
      <c r="R11" s="43"/>
      <c r="S11" s="43"/>
      <c r="T11" s="43"/>
      <c r="U11" s="43"/>
      <c r="V11" s="43"/>
      <c r="W11" s="43"/>
      <c r="X11" s="226"/>
      <c r="Y11" s="226"/>
      <c r="Z11" s="75"/>
      <c r="AA11" s="75"/>
      <c r="AB11" s="75"/>
      <c r="AC11" s="75"/>
      <c r="AD11" s="75"/>
      <c r="AE11" s="75"/>
      <c r="AF11" s="75"/>
    </row>
    <row r="12" spans="1:32" s="224" customFormat="1" ht="14.1" customHeight="1">
      <c r="A12" s="43"/>
      <c r="B12" s="43"/>
      <c r="C12" s="43"/>
      <c r="D12" s="43"/>
      <c r="E12" s="43"/>
      <c r="F12" s="43"/>
      <c r="G12" s="43"/>
      <c r="H12" s="43"/>
      <c r="I12" s="43"/>
      <c r="J12" s="43"/>
      <c r="K12" s="43"/>
      <c r="L12" s="43"/>
      <c r="M12" s="43"/>
      <c r="N12" s="43"/>
      <c r="O12" s="43"/>
      <c r="P12" s="43"/>
      <c r="Q12" s="43"/>
      <c r="R12" s="43"/>
      <c r="S12" s="43"/>
      <c r="T12" s="43"/>
      <c r="U12" s="43"/>
      <c r="V12" s="43"/>
      <c r="W12" s="43"/>
      <c r="X12" s="226"/>
      <c r="Y12" s="226"/>
      <c r="Z12" s="75"/>
      <c r="AA12" s="75"/>
      <c r="AB12" s="75"/>
      <c r="AC12" s="75"/>
      <c r="AD12" s="75"/>
      <c r="AE12" s="75"/>
      <c r="AF12" s="75"/>
    </row>
    <row r="13" spans="1:32" s="224" customFormat="1" ht="14.1" customHeight="1">
      <c r="A13" s="43"/>
      <c r="B13" s="43"/>
      <c r="C13" s="43"/>
      <c r="D13" s="43"/>
      <c r="E13" s="43"/>
      <c r="F13" s="43"/>
      <c r="G13" s="43"/>
      <c r="H13" s="43"/>
      <c r="I13" s="43"/>
      <c r="J13" s="43"/>
      <c r="K13" s="43"/>
      <c r="L13" s="43"/>
      <c r="M13" s="43"/>
      <c r="N13" s="43"/>
      <c r="O13" s="43"/>
      <c r="P13" s="43"/>
      <c r="Q13" s="43"/>
      <c r="R13" s="43"/>
      <c r="S13" s="43"/>
      <c r="T13" s="43"/>
      <c r="U13" s="43"/>
      <c r="V13" s="43"/>
      <c r="W13" s="43"/>
      <c r="X13" s="226"/>
      <c r="Y13" s="226"/>
      <c r="Z13" s="75"/>
      <c r="AA13" s="75"/>
      <c r="AB13" s="75"/>
      <c r="AC13" s="75"/>
      <c r="AD13" s="75"/>
      <c r="AE13" s="75"/>
      <c r="AF13" s="75"/>
    </row>
    <row r="14" spans="1:32" s="224" customFormat="1" ht="14.1" customHeight="1">
      <c r="A14" s="43"/>
      <c r="B14" s="43"/>
      <c r="C14" s="43"/>
      <c r="D14" s="43"/>
      <c r="E14" s="43"/>
      <c r="F14" s="43"/>
      <c r="G14" s="43"/>
      <c r="H14" s="43"/>
      <c r="I14" s="43"/>
      <c r="J14" s="43"/>
      <c r="K14" s="43"/>
      <c r="L14" s="43"/>
      <c r="M14" s="43"/>
      <c r="N14" s="43"/>
      <c r="O14" s="43"/>
      <c r="P14" s="43"/>
      <c r="Q14" s="43"/>
      <c r="R14" s="43"/>
      <c r="S14" s="43"/>
      <c r="T14" s="43"/>
      <c r="U14" s="43"/>
      <c r="V14" s="43"/>
      <c r="W14" s="43"/>
      <c r="X14" s="226"/>
      <c r="Y14" s="226"/>
      <c r="Z14" s="75"/>
      <c r="AA14" s="75"/>
      <c r="AB14" s="75"/>
      <c r="AC14" s="75"/>
      <c r="AD14" s="75"/>
      <c r="AE14" s="75"/>
      <c r="AF14" s="75"/>
    </row>
    <row r="15" spans="1:32" s="224" customFormat="1" ht="14.1" customHeight="1">
      <c r="A15" s="43"/>
      <c r="B15" s="43"/>
      <c r="C15" s="43"/>
      <c r="D15" s="43"/>
      <c r="E15" s="43"/>
      <c r="F15" s="43"/>
      <c r="G15" s="43"/>
      <c r="H15" s="43"/>
      <c r="I15" s="43"/>
      <c r="J15" s="43"/>
      <c r="K15" s="43"/>
      <c r="L15" s="43"/>
      <c r="M15" s="85" t="s">
        <v>620</v>
      </c>
      <c r="N15" s="63"/>
      <c r="O15" s="63"/>
      <c r="P15" s="63"/>
      <c r="Q15" s="63"/>
      <c r="R15" s="63"/>
      <c r="S15" s="63"/>
      <c r="T15" s="63"/>
      <c r="U15" s="63"/>
      <c r="V15" s="63"/>
      <c r="W15" s="63"/>
      <c r="X15" s="590"/>
      <c r="Y15" s="590"/>
      <c r="Z15" s="290"/>
      <c r="AA15" s="290"/>
      <c r="AB15" s="290"/>
      <c r="AC15" s="290"/>
      <c r="AD15" s="290"/>
      <c r="AE15" s="290"/>
      <c r="AF15" s="290"/>
    </row>
    <row r="16" spans="1:32" s="224" customFormat="1" ht="14.1" customHeight="1">
      <c r="A16" s="43"/>
      <c r="B16" s="43"/>
      <c r="C16" s="85" t="s">
        <v>1371</v>
      </c>
      <c r="D16" s="63"/>
      <c r="E16" s="85" t="s">
        <v>621</v>
      </c>
      <c r="F16" s="63"/>
      <c r="G16" s="63"/>
      <c r="H16" s="63"/>
      <c r="I16" s="85" t="s">
        <v>390</v>
      </c>
      <c r="J16" s="63"/>
      <c r="K16" s="85" t="s">
        <v>622</v>
      </c>
      <c r="L16" s="63"/>
      <c r="M16" s="85" t="s">
        <v>623</v>
      </c>
      <c r="N16" s="63"/>
      <c r="O16" s="85" t="s">
        <v>135</v>
      </c>
      <c r="P16" s="63"/>
      <c r="Q16" s="85" t="s">
        <v>401</v>
      </c>
      <c r="R16" s="63"/>
      <c r="S16" s="85"/>
      <c r="T16" s="63"/>
      <c r="U16" s="63"/>
      <c r="V16" s="63"/>
      <c r="W16" s="63"/>
      <c r="X16" s="226"/>
      <c r="Y16" s="226"/>
      <c r="Z16" s="75"/>
      <c r="AA16" s="75"/>
      <c r="AB16" s="75"/>
      <c r="AC16" s="75"/>
      <c r="AD16" s="75"/>
      <c r="AE16" s="75"/>
      <c r="AF16" s="75"/>
    </row>
    <row r="17" spans="1:32" s="224" customFormat="1" ht="14.1" customHeight="1">
      <c r="A17" s="43"/>
      <c r="B17" s="43"/>
      <c r="C17" s="85" t="s">
        <v>566</v>
      </c>
      <c r="D17" s="63"/>
      <c r="E17" s="85" t="s">
        <v>624</v>
      </c>
      <c r="F17" s="63"/>
      <c r="G17" s="85" t="s">
        <v>625</v>
      </c>
      <c r="H17" s="63"/>
      <c r="I17" s="85" t="s">
        <v>626</v>
      </c>
      <c r="J17" s="63"/>
      <c r="K17" s="85" t="s">
        <v>173</v>
      </c>
      <c r="L17" s="63"/>
      <c r="M17" s="85" t="s">
        <v>196</v>
      </c>
      <c r="N17" s="63"/>
      <c r="O17" s="85" t="s">
        <v>596</v>
      </c>
      <c r="P17" s="63"/>
      <c r="Q17" s="85" t="s">
        <v>216</v>
      </c>
      <c r="R17" s="63"/>
      <c r="S17" s="85"/>
      <c r="T17" s="63"/>
      <c r="U17" s="231" t="s">
        <v>432</v>
      </c>
      <c r="V17" s="231"/>
      <c r="W17" s="231"/>
      <c r="X17" s="226"/>
      <c r="Y17" s="226"/>
      <c r="Z17" s="75"/>
      <c r="AA17" s="75"/>
      <c r="AB17" s="75"/>
      <c r="AC17" s="75"/>
      <c r="AD17" s="75"/>
      <c r="AE17" s="75"/>
      <c r="AF17" s="75"/>
    </row>
    <row r="18" spans="1:32" s="224" customFormat="1" ht="14.1" customHeight="1">
      <c r="A18" s="43"/>
      <c r="B18" s="43"/>
      <c r="C18" s="85" t="s">
        <v>55</v>
      </c>
      <c r="D18" s="63"/>
      <c r="E18" s="85" t="s">
        <v>209</v>
      </c>
      <c r="F18" s="63"/>
      <c r="G18" s="85" t="s">
        <v>234</v>
      </c>
      <c r="H18" s="63"/>
      <c r="I18" s="85" t="s">
        <v>209</v>
      </c>
      <c r="J18" s="63"/>
      <c r="K18" s="85" t="s">
        <v>209</v>
      </c>
      <c r="L18" s="63"/>
      <c r="M18" s="85" t="s">
        <v>227</v>
      </c>
      <c r="N18" s="63"/>
      <c r="O18" s="85" t="s">
        <v>209</v>
      </c>
      <c r="P18" s="63"/>
      <c r="Q18" s="85" t="s">
        <v>172</v>
      </c>
      <c r="R18" s="63"/>
      <c r="S18" s="85"/>
      <c r="T18" s="63"/>
      <c r="U18" s="289"/>
      <c r="V18" s="289"/>
      <c r="W18" s="289"/>
      <c r="X18" s="226"/>
      <c r="Y18" s="226"/>
    </row>
    <row r="19" spans="1:32" s="224" customFormat="1" ht="14.1" customHeight="1">
      <c r="A19" s="43"/>
      <c r="B19" s="43"/>
      <c r="C19" s="233" t="s">
        <v>627</v>
      </c>
      <c r="D19" s="63"/>
      <c r="E19" s="233" t="s">
        <v>628</v>
      </c>
      <c r="F19" s="63"/>
      <c r="G19" s="233" t="s">
        <v>629</v>
      </c>
      <c r="H19" s="63"/>
      <c r="I19" s="233" t="s">
        <v>630</v>
      </c>
      <c r="J19" s="63"/>
      <c r="K19" s="233" t="s">
        <v>631</v>
      </c>
      <c r="L19" s="63"/>
      <c r="M19" s="233" t="s">
        <v>632</v>
      </c>
      <c r="N19" s="63"/>
      <c r="O19" s="233" t="s">
        <v>633</v>
      </c>
      <c r="P19" s="63"/>
      <c r="Q19" s="233" t="s">
        <v>634</v>
      </c>
      <c r="R19" s="63"/>
      <c r="S19" s="85" t="s">
        <v>94</v>
      </c>
      <c r="T19" s="63"/>
      <c r="U19" s="233" t="s">
        <v>1315</v>
      </c>
      <c r="V19" s="63"/>
      <c r="W19" s="85" t="s">
        <v>1233</v>
      </c>
      <c r="X19" s="226"/>
      <c r="Y19" s="226"/>
    </row>
    <row r="20" spans="1:32" s="224" customFormat="1" ht="14.1" customHeight="1">
      <c r="A20" s="43"/>
      <c r="B20" s="43"/>
      <c r="C20" s="61"/>
      <c r="D20" s="43"/>
      <c r="E20" s="61"/>
      <c r="F20" s="43"/>
      <c r="G20" s="61"/>
      <c r="H20" s="43"/>
      <c r="I20" s="61"/>
      <c r="J20" s="43"/>
      <c r="K20" s="61"/>
      <c r="L20" s="43"/>
      <c r="M20" s="61"/>
      <c r="N20" s="43"/>
      <c r="O20" s="61"/>
      <c r="P20" s="43"/>
      <c r="Q20" s="61"/>
      <c r="R20" s="43"/>
      <c r="S20" s="61"/>
      <c r="T20" s="43"/>
      <c r="U20" s="61"/>
      <c r="V20" s="43"/>
      <c r="W20" s="61"/>
      <c r="X20" s="226"/>
      <c r="Y20" s="226"/>
    </row>
    <row r="21" spans="1:32" s="224" customFormat="1" ht="16.350000000000001" customHeight="1">
      <c r="A21" s="63" t="s">
        <v>0</v>
      </c>
      <c r="B21" s="63"/>
      <c r="C21" s="43"/>
      <c r="D21" s="43"/>
      <c r="E21" s="43"/>
      <c r="F21" s="43"/>
      <c r="G21" s="43"/>
      <c r="H21" s="43"/>
      <c r="I21" s="43"/>
      <c r="J21" s="43"/>
      <c r="K21" s="43"/>
      <c r="L21" s="43"/>
      <c r="M21" s="43"/>
      <c r="N21" s="43"/>
      <c r="O21" s="43"/>
      <c r="P21" s="43"/>
      <c r="Q21" s="43"/>
      <c r="R21" s="43"/>
      <c r="S21" s="43"/>
      <c r="T21" s="43"/>
      <c r="U21" s="43"/>
      <c r="V21" s="43"/>
      <c r="W21" s="43"/>
      <c r="X21" s="226"/>
      <c r="Y21" s="226"/>
    </row>
    <row r="22" spans="1:32" s="224" customFormat="1" ht="21" customHeight="1">
      <c r="A22" s="43" t="s">
        <v>589</v>
      </c>
      <c r="B22" s="5" t="s">
        <v>22</v>
      </c>
      <c r="C22" s="632">
        <v>116887</v>
      </c>
      <c r="D22" s="649"/>
      <c r="E22" s="658">
        <v>49073</v>
      </c>
      <c r="F22" s="649"/>
      <c r="G22" s="632">
        <v>403213</v>
      </c>
      <c r="H22" s="649"/>
      <c r="I22" s="632">
        <v>30281</v>
      </c>
      <c r="J22" s="649"/>
      <c r="K22" s="632">
        <v>2922</v>
      </c>
      <c r="L22" s="649"/>
      <c r="M22" s="632">
        <v>973</v>
      </c>
      <c r="N22" s="649"/>
      <c r="O22" s="632">
        <v>369</v>
      </c>
      <c r="P22" s="649"/>
      <c r="Q22" s="632">
        <v>3</v>
      </c>
      <c r="R22" s="649"/>
      <c r="S22" s="632">
        <v>0</v>
      </c>
      <c r="T22" s="649"/>
      <c r="U22" s="632">
        <f>ROUND(SUM(C22:T22),1)</f>
        <v>603721</v>
      </c>
      <c r="V22" s="649"/>
      <c r="W22" s="632">
        <v>582004</v>
      </c>
      <c r="X22" s="226"/>
      <c r="Y22" s="226"/>
    </row>
    <row r="23" spans="1:32" s="224" customFormat="1" ht="21" customHeight="1">
      <c r="A23" s="63" t="s">
        <v>635</v>
      </c>
      <c r="B23" s="5" t="s">
        <v>22</v>
      </c>
      <c r="C23" s="640">
        <f>ROUND(C22,1)</f>
        <v>116887</v>
      </c>
      <c r="D23" s="631"/>
      <c r="E23" s="631">
        <f>ROUND(E22,1)</f>
        <v>49073</v>
      </c>
      <c r="F23" s="631"/>
      <c r="G23" s="640">
        <f>ROUND(G22,1)</f>
        <v>403213</v>
      </c>
      <c r="H23" s="631"/>
      <c r="I23" s="640">
        <f>ROUND(I22,1)</f>
        <v>30281</v>
      </c>
      <c r="J23" s="631"/>
      <c r="K23" s="640">
        <f>ROUND(K22,1)</f>
        <v>2922</v>
      </c>
      <c r="L23" s="631"/>
      <c r="M23" s="640">
        <f>ROUND(M22,1)</f>
        <v>973</v>
      </c>
      <c r="N23" s="631"/>
      <c r="O23" s="640">
        <f>ROUND(O22,1)</f>
        <v>369</v>
      </c>
      <c r="P23" s="631"/>
      <c r="Q23" s="640">
        <f>ROUND(Q22,1)</f>
        <v>3</v>
      </c>
      <c r="R23" s="631"/>
      <c r="S23" s="640">
        <f>ROUND(S22,1)</f>
        <v>0</v>
      </c>
      <c r="T23" s="631"/>
      <c r="U23" s="640">
        <f>ROUND(U22,1)</f>
        <v>603721</v>
      </c>
      <c r="V23" s="631"/>
      <c r="W23" s="640">
        <f>ROUND(W22,1)</f>
        <v>582004</v>
      </c>
      <c r="X23" s="226"/>
      <c r="Y23" s="226"/>
    </row>
    <row r="24" spans="1:32" s="224" customFormat="1" ht="14.1" customHeight="1">
      <c r="A24" s="43"/>
      <c r="B24" s="5" t="s">
        <v>22</v>
      </c>
      <c r="C24" s="642"/>
      <c r="D24" s="630"/>
      <c r="E24" s="642"/>
      <c r="F24" s="630"/>
      <c r="G24" s="642"/>
      <c r="H24" s="630"/>
      <c r="I24" s="642"/>
      <c r="J24" s="630"/>
      <c r="K24" s="642"/>
      <c r="L24" s="630"/>
      <c r="M24" s="642"/>
      <c r="N24" s="630"/>
      <c r="O24" s="642"/>
      <c r="P24" s="630"/>
      <c r="Q24" s="642"/>
      <c r="R24" s="630"/>
      <c r="S24" s="642"/>
      <c r="T24" s="630"/>
      <c r="U24" s="642"/>
      <c r="V24" s="630"/>
      <c r="W24" s="642"/>
      <c r="X24" s="226"/>
      <c r="Y24" s="226"/>
    </row>
    <row r="25" spans="1:32" s="224" customFormat="1" ht="16.350000000000001" customHeight="1">
      <c r="A25" s="63" t="s">
        <v>6</v>
      </c>
      <c r="B25" s="5" t="s">
        <v>22</v>
      </c>
      <c r="C25" s="630"/>
      <c r="D25" s="630"/>
      <c r="E25" s="630"/>
      <c r="F25" s="630"/>
      <c r="G25" s="630"/>
      <c r="H25" s="630"/>
      <c r="I25" s="630"/>
      <c r="J25" s="630"/>
      <c r="K25" s="630"/>
      <c r="L25" s="630"/>
      <c r="M25" s="630"/>
      <c r="N25" s="630"/>
      <c r="O25" s="630"/>
      <c r="P25" s="630"/>
      <c r="Q25" s="630"/>
      <c r="R25" s="630"/>
      <c r="S25" s="630"/>
      <c r="T25" s="630"/>
      <c r="U25" s="630"/>
      <c r="V25" s="630"/>
      <c r="W25" s="630"/>
      <c r="X25" s="226"/>
      <c r="Y25" s="226"/>
    </row>
    <row r="26" spans="1:32" s="224" customFormat="1" ht="21" customHeight="1">
      <c r="A26" s="43" t="s">
        <v>106</v>
      </c>
      <c r="B26" s="5" t="s">
        <v>22</v>
      </c>
      <c r="C26" s="630"/>
      <c r="D26" s="630"/>
      <c r="E26" s="630"/>
      <c r="F26" s="630"/>
      <c r="G26" s="630"/>
      <c r="H26" s="630"/>
      <c r="I26" s="630"/>
      <c r="J26" s="630"/>
      <c r="K26" s="630"/>
      <c r="L26" s="630"/>
      <c r="M26" s="630"/>
      <c r="N26" s="630"/>
      <c r="O26" s="630"/>
      <c r="P26" s="630"/>
      <c r="Q26" s="630"/>
      <c r="R26" s="630"/>
      <c r="S26" s="630"/>
      <c r="T26" s="630"/>
      <c r="U26" s="630"/>
      <c r="V26" s="630"/>
      <c r="W26" s="630"/>
      <c r="X26" s="226"/>
      <c r="Y26" s="226"/>
    </row>
    <row r="27" spans="1:32" s="224" customFormat="1" ht="21" customHeight="1">
      <c r="A27" s="43" t="s">
        <v>636</v>
      </c>
      <c r="B27" s="5" t="s">
        <v>22</v>
      </c>
      <c r="C27" s="630">
        <v>29877</v>
      </c>
      <c r="D27" s="637"/>
      <c r="E27" s="630">
        <v>16580</v>
      </c>
      <c r="F27" s="637"/>
      <c r="G27" s="630">
        <v>61869</v>
      </c>
      <c r="H27" s="637"/>
      <c r="I27" s="630">
        <v>15853</v>
      </c>
      <c r="J27" s="637"/>
      <c r="K27" s="630">
        <v>7548</v>
      </c>
      <c r="L27" s="637"/>
      <c r="M27" s="630">
        <v>476</v>
      </c>
      <c r="N27" s="637"/>
      <c r="O27" s="630">
        <v>71</v>
      </c>
      <c r="P27" s="637"/>
      <c r="Q27" s="630">
        <v>0</v>
      </c>
      <c r="R27" s="637"/>
      <c r="S27" s="630">
        <v>0</v>
      </c>
      <c r="T27" s="637"/>
      <c r="U27" s="630">
        <f>ROUND(SUM(C27:T27),1)</f>
        <v>132274</v>
      </c>
      <c r="V27" s="637"/>
      <c r="W27" s="630">
        <v>130177</v>
      </c>
      <c r="X27" s="226"/>
      <c r="Y27" s="226"/>
    </row>
    <row r="28" spans="1:32" s="224" customFormat="1" ht="21" customHeight="1">
      <c r="A28" s="43" t="s">
        <v>637</v>
      </c>
      <c r="B28" s="5" t="s">
        <v>22</v>
      </c>
      <c r="C28" s="630">
        <v>95383</v>
      </c>
      <c r="D28" s="637"/>
      <c r="E28" s="630">
        <v>20460</v>
      </c>
      <c r="F28" s="637"/>
      <c r="G28" s="630">
        <v>355591</v>
      </c>
      <c r="H28" s="637"/>
      <c r="I28" s="630">
        <v>29338</v>
      </c>
      <c r="J28" s="637"/>
      <c r="K28" s="630">
        <v>1292</v>
      </c>
      <c r="L28" s="637"/>
      <c r="M28" s="630">
        <v>86</v>
      </c>
      <c r="N28" s="637"/>
      <c r="O28" s="630">
        <v>5</v>
      </c>
      <c r="P28" s="637"/>
      <c r="Q28" s="630">
        <v>5</v>
      </c>
      <c r="R28" s="637"/>
      <c r="S28" s="630">
        <v>0</v>
      </c>
      <c r="T28" s="637"/>
      <c r="U28" s="630">
        <f>ROUND(SUM(C28:T28),1)</f>
        <v>502160</v>
      </c>
      <c r="V28" s="637"/>
      <c r="W28" s="630">
        <v>403959</v>
      </c>
      <c r="X28" s="226"/>
      <c r="Y28" s="226"/>
    </row>
    <row r="29" spans="1:32" s="224" customFormat="1" ht="21" customHeight="1">
      <c r="A29" s="43" t="s">
        <v>638</v>
      </c>
      <c r="B29" s="5" t="s">
        <v>22</v>
      </c>
      <c r="C29" s="630">
        <v>19076</v>
      </c>
      <c r="D29" s="637"/>
      <c r="E29" s="659">
        <v>10506</v>
      </c>
      <c r="F29" s="637"/>
      <c r="G29" s="630">
        <v>21048</v>
      </c>
      <c r="H29" s="637"/>
      <c r="I29" s="630">
        <v>6109</v>
      </c>
      <c r="J29" s="637"/>
      <c r="K29" s="630">
        <v>4779</v>
      </c>
      <c r="L29" s="637"/>
      <c r="M29" s="630">
        <v>295</v>
      </c>
      <c r="N29" s="637"/>
      <c r="O29" s="630">
        <v>49</v>
      </c>
      <c r="P29" s="637"/>
      <c r="Q29" s="630">
        <v>0</v>
      </c>
      <c r="R29" s="637"/>
      <c r="S29" s="630">
        <v>0</v>
      </c>
      <c r="T29" s="637"/>
      <c r="U29" s="630">
        <f>ROUND(SUM(C29:T29),1)</f>
        <v>61862</v>
      </c>
      <c r="V29" s="637"/>
      <c r="W29" s="630">
        <v>62101</v>
      </c>
      <c r="X29" s="226"/>
      <c r="Y29" s="226"/>
    </row>
    <row r="30" spans="1:32" s="224" customFormat="1" ht="14.1" customHeight="1">
      <c r="A30" s="43"/>
      <c r="B30" s="5" t="s">
        <v>22</v>
      </c>
      <c r="C30" s="642"/>
      <c r="D30" s="630"/>
      <c r="E30" s="630"/>
      <c r="F30" s="630"/>
      <c r="G30" s="642"/>
      <c r="H30" s="630"/>
      <c r="I30" s="642"/>
      <c r="J30" s="630"/>
      <c r="K30" s="642"/>
      <c r="L30" s="630"/>
      <c r="M30" s="642"/>
      <c r="N30" s="630"/>
      <c r="O30" s="642"/>
      <c r="P30" s="630"/>
      <c r="Q30" s="642"/>
      <c r="R30" s="630"/>
      <c r="S30" s="642"/>
      <c r="T30" s="630"/>
      <c r="U30" s="642"/>
      <c r="V30" s="630"/>
      <c r="W30" s="642"/>
      <c r="X30" s="226"/>
      <c r="Y30" s="226"/>
    </row>
    <row r="31" spans="1:32" s="224" customFormat="1" ht="21" customHeight="1">
      <c r="A31" s="63" t="s">
        <v>639</v>
      </c>
      <c r="B31" s="5" t="s">
        <v>22</v>
      </c>
      <c r="C31" s="631">
        <f>ROUND(SUM(C27:C30),1)</f>
        <v>144336</v>
      </c>
      <c r="D31" s="631"/>
      <c r="E31" s="631">
        <f>ROUND(SUM(E27:E30),1)</f>
        <v>47546</v>
      </c>
      <c r="F31" s="631"/>
      <c r="G31" s="631">
        <f>ROUND(SUM(G27:G30),1)</f>
        <v>438508</v>
      </c>
      <c r="H31" s="631"/>
      <c r="I31" s="631">
        <f>ROUND(SUM(I27:I30),1)</f>
        <v>51300</v>
      </c>
      <c r="J31" s="631"/>
      <c r="K31" s="631">
        <f>ROUND(SUM(K27:K30),1)</f>
        <v>13619</v>
      </c>
      <c r="L31" s="631"/>
      <c r="M31" s="631">
        <f>ROUND(SUM(M27:M30),1)</f>
        <v>857</v>
      </c>
      <c r="N31" s="631"/>
      <c r="O31" s="631">
        <f>ROUND(SUM(O27:O30),1)</f>
        <v>125</v>
      </c>
      <c r="P31" s="631"/>
      <c r="Q31" s="631">
        <f>ROUND(SUM(Q27:Q30),1)</f>
        <v>5</v>
      </c>
      <c r="R31" s="631"/>
      <c r="S31" s="660">
        <f>ROUND(SUM(S27:S30),1)</f>
        <v>0</v>
      </c>
      <c r="T31" s="631"/>
      <c r="U31" s="631">
        <f>ROUND(SUM(U27:U30),1)</f>
        <v>696296</v>
      </c>
      <c r="V31" s="631"/>
      <c r="W31" s="631">
        <f>ROUND(SUM(W27:W30),1)</f>
        <v>596237</v>
      </c>
      <c r="X31" s="226"/>
      <c r="Y31" s="226"/>
    </row>
    <row r="32" spans="1:32" s="224" customFormat="1" ht="14.1" customHeight="1">
      <c r="A32" s="63"/>
      <c r="B32" s="5" t="s">
        <v>22</v>
      </c>
      <c r="C32" s="642"/>
      <c r="D32" s="630"/>
      <c r="E32" s="642"/>
      <c r="F32" s="630"/>
      <c r="G32" s="642"/>
      <c r="H32" s="630"/>
      <c r="I32" s="642"/>
      <c r="J32" s="630"/>
      <c r="K32" s="642"/>
      <c r="L32" s="630"/>
      <c r="M32" s="642"/>
      <c r="N32" s="630"/>
      <c r="O32" s="642"/>
      <c r="P32" s="630"/>
      <c r="Q32" s="642"/>
      <c r="R32" s="630"/>
      <c r="S32" s="630"/>
      <c r="T32" s="630"/>
      <c r="U32" s="642"/>
      <c r="V32" s="630"/>
      <c r="W32" s="642"/>
      <c r="X32" s="226"/>
      <c r="Y32" s="226"/>
    </row>
    <row r="33" spans="1:25" s="224" customFormat="1" ht="21" customHeight="1">
      <c r="A33" s="63" t="s">
        <v>109</v>
      </c>
      <c r="B33" s="5" t="s">
        <v>22</v>
      </c>
      <c r="C33" s="630"/>
      <c r="D33" s="630"/>
      <c r="E33" s="630"/>
      <c r="F33" s="630"/>
      <c r="G33" s="630"/>
      <c r="H33" s="630"/>
      <c r="I33" s="630"/>
      <c r="J33" s="630"/>
      <c r="K33" s="630"/>
      <c r="L33" s="630"/>
      <c r="M33" s="630"/>
      <c r="N33" s="630"/>
      <c r="O33" s="630"/>
      <c r="P33" s="630"/>
      <c r="Q33" s="630"/>
      <c r="R33" s="630"/>
      <c r="S33" s="630"/>
      <c r="T33" s="630"/>
      <c r="U33" s="630"/>
      <c r="V33" s="630"/>
      <c r="W33" s="630"/>
      <c r="X33" s="226"/>
      <c r="Y33" s="226"/>
    </row>
    <row r="34" spans="1:25" s="224" customFormat="1" ht="21" customHeight="1">
      <c r="A34" s="63" t="s">
        <v>640</v>
      </c>
      <c r="B34" s="5" t="s">
        <v>22</v>
      </c>
      <c r="C34" s="631">
        <f>ROUND(SUM(C23-C31),1)</f>
        <v>-27449</v>
      </c>
      <c r="D34" s="631"/>
      <c r="E34" s="631">
        <f>ROUND(SUM(E23-E31),1)</f>
        <v>1527</v>
      </c>
      <c r="F34" s="631"/>
      <c r="G34" s="631">
        <f>ROUND(SUM(G23-G31),1)</f>
        <v>-35295</v>
      </c>
      <c r="H34" s="631"/>
      <c r="I34" s="631">
        <f>ROUND(SUM(I23-I31),1)</f>
        <v>-21019</v>
      </c>
      <c r="J34" s="631"/>
      <c r="K34" s="631">
        <f>ROUND(SUM(K23-K31),1)</f>
        <v>-10697</v>
      </c>
      <c r="L34" s="631"/>
      <c r="M34" s="631">
        <f>ROUND(SUM(M23-M31),1)</f>
        <v>116</v>
      </c>
      <c r="N34" s="631"/>
      <c r="O34" s="631">
        <f>ROUND(SUM(O23-O31),1)</f>
        <v>244</v>
      </c>
      <c r="P34" s="631"/>
      <c r="Q34" s="631">
        <f>ROUND(SUM(Q23-Q31),1)</f>
        <v>-2</v>
      </c>
      <c r="R34" s="631"/>
      <c r="S34" s="631">
        <f>ROUND(SUM(S23-S31),1)</f>
        <v>0</v>
      </c>
      <c r="T34" s="631"/>
      <c r="U34" s="631">
        <f>ROUND(SUM(U23-U31),1)</f>
        <v>-92575</v>
      </c>
      <c r="V34" s="631"/>
      <c r="W34" s="631">
        <f>ROUND(SUM(W23-W31),1)</f>
        <v>-14233</v>
      </c>
      <c r="X34" s="226"/>
      <c r="Y34" s="226"/>
    </row>
    <row r="35" spans="1:25" s="224" customFormat="1" ht="14.1" customHeight="1">
      <c r="A35" s="63"/>
      <c r="B35" s="5" t="s">
        <v>22</v>
      </c>
      <c r="C35" s="642"/>
      <c r="D35" s="630"/>
      <c r="E35" s="642"/>
      <c r="F35" s="630"/>
      <c r="G35" s="642"/>
      <c r="H35" s="630"/>
      <c r="I35" s="642"/>
      <c r="J35" s="630"/>
      <c r="K35" s="642"/>
      <c r="L35" s="630"/>
      <c r="M35" s="642"/>
      <c r="N35" s="630"/>
      <c r="O35" s="642"/>
      <c r="P35" s="630"/>
      <c r="Q35" s="642"/>
      <c r="R35" s="630"/>
      <c r="S35" s="642"/>
      <c r="T35" s="630"/>
      <c r="U35" s="642"/>
      <c r="V35" s="630"/>
      <c r="W35" s="642"/>
      <c r="X35" s="226"/>
      <c r="Y35" s="226"/>
    </row>
    <row r="36" spans="1:25" s="224" customFormat="1" ht="14.1" customHeight="1">
      <c r="A36" s="43"/>
      <c r="B36" s="5" t="s">
        <v>22</v>
      </c>
      <c r="C36" s="630"/>
      <c r="D36" s="630"/>
      <c r="E36" s="630"/>
      <c r="F36" s="630"/>
      <c r="G36" s="630"/>
      <c r="H36" s="630"/>
      <c r="I36" s="630"/>
      <c r="J36" s="630"/>
      <c r="K36" s="630"/>
      <c r="L36" s="630"/>
      <c r="M36" s="630"/>
      <c r="N36" s="630"/>
      <c r="O36" s="630"/>
      <c r="P36" s="630"/>
      <c r="Q36" s="630"/>
      <c r="R36" s="630"/>
      <c r="S36" s="630"/>
      <c r="T36" s="630"/>
      <c r="U36" s="630"/>
      <c r="V36" s="630"/>
      <c r="W36" s="630"/>
      <c r="X36" s="226"/>
      <c r="Y36" s="226"/>
    </row>
    <row r="37" spans="1:25" s="224" customFormat="1" ht="21" customHeight="1">
      <c r="A37" s="63" t="s">
        <v>17</v>
      </c>
      <c r="B37" s="5" t="s">
        <v>22</v>
      </c>
      <c r="C37" s="630"/>
      <c r="D37" s="630"/>
      <c r="E37" s="630"/>
      <c r="F37" s="630"/>
      <c r="G37" s="630"/>
      <c r="H37" s="630"/>
      <c r="I37" s="630"/>
      <c r="J37" s="630"/>
      <c r="K37" s="630"/>
      <c r="L37" s="630"/>
      <c r="M37" s="630"/>
      <c r="N37" s="630"/>
      <c r="O37" s="630"/>
      <c r="P37" s="630"/>
      <c r="Q37" s="630"/>
      <c r="R37" s="630"/>
      <c r="S37" s="630"/>
      <c r="T37" s="630"/>
      <c r="U37" s="630"/>
      <c r="V37" s="630"/>
      <c r="W37" s="630"/>
      <c r="X37" s="226"/>
      <c r="Y37" s="226"/>
    </row>
    <row r="38" spans="1:25" s="224" customFormat="1" ht="21" customHeight="1">
      <c r="A38" s="43" t="s">
        <v>641</v>
      </c>
      <c r="B38" s="5" t="s">
        <v>22</v>
      </c>
      <c r="C38" s="630">
        <v>67086</v>
      </c>
      <c r="D38" s="637"/>
      <c r="E38" s="630">
        <v>0</v>
      </c>
      <c r="F38" s="637"/>
      <c r="G38" s="630">
        <v>74002</v>
      </c>
      <c r="H38" s="637"/>
      <c r="I38" s="630">
        <v>38089</v>
      </c>
      <c r="J38" s="637"/>
      <c r="K38" s="630">
        <v>21041</v>
      </c>
      <c r="L38" s="637"/>
      <c r="M38" s="630">
        <v>0</v>
      </c>
      <c r="N38" s="637"/>
      <c r="O38" s="630">
        <v>0</v>
      </c>
      <c r="P38" s="637"/>
      <c r="Q38" s="630">
        <v>0</v>
      </c>
      <c r="R38" s="637"/>
      <c r="S38" s="630">
        <v>-6914</v>
      </c>
      <c r="T38" s="637"/>
      <c r="U38" s="630">
        <f>ROUND(SUM(C38:T38),1)</f>
        <v>193304</v>
      </c>
      <c r="V38" s="637"/>
      <c r="W38" s="630">
        <v>246176</v>
      </c>
      <c r="X38" s="226"/>
      <c r="Y38" s="226"/>
    </row>
    <row r="39" spans="1:25" s="224" customFormat="1" ht="21" customHeight="1">
      <c r="A39" s="43" t="s">
        <v>642</v>
      </c>
      <c r="B39" s="5" t="s">
        <v>22</v>
      </c>
      <c r="C39" s="630">
        <v>-7510</v>
      </c>
      <c r="D39" s="637"/>
      <c r="E39" s="630">
        <v>-1102</v>
      </c>
      <c r="F39" s="637"/>
      <c r="G39" s="630">
        <v>-2807</v>
      </c>
      <c r="H39" s="637"/>
      <c r="I39" s="630">
        <v>-56</v>
      </c>
      <c r="J39" s="637"/>
      <c r="K39" s="630">
        <v>-1064</v>
      </c>
      <c r="L39" s="637"/>
      <c r="M39" s="630">
        <v>-22</v>
      </c>
      <c r="N39" s="637"/>
      <c r="O39" s="630">
        <v>0</v>
      </c>
      <c r="P39" s="637"/>
      <c r="Q39" s="630">
        <v>0</v>
      </c>
      <c r="R39" s="637"/>
      <c r="S39" s="630">
        <v>6914</v>
      </c>
      <c r="T39" s="637"/>
      <c r="U39" s="630">
        <f>ROUND(SUM(C39:T39),1)</f>
        <v>-5647</v>
      </c>
      <c r="V39" s="637"/>
      <c r="W39" s="630">
        <v>-5151</v>
      </c>
      <c r="X39" s="226"/>
      <c r="Y39" s="226"/>
    </row>
    <row r="40" spans="1:25" s="224" customFormat="1" ht="14.1" customHeight="1">
      <c r="A40" s="43"/>
      <c r="B40" s="5" t="s">
        <v>22</v>
      </c>
      <c r="C40" s="642"/>
      <c r="D40" s="630"/>
      <c r="E40" s="642"/>
      <c r="F40" s="630"/>
      <c r="G40" s="642"/>
      <c r="H40" s="630"/>
      <c r="I40" s="642"/>
      <c r="J40" s="630"/>
      <c r="K40" s="642"/>
      <c r="L40" s="630"/>
      <c r="M40" s="642"/>
      <c r="N40" s="630"/>
      <c r="O40" s="642"/>
      <c r="P40" s="630"/>
      <c r="Q40" s="642"/>
      <c r="R40" s="630"/>
      <c r="S40" s="642"/>
      <c r="T40" s="630"/>
      <c r="U40" s="642"/>
      <c r="V40" s="630"/>
      <c r="W40" s="642"/>
      <c r="X40" s="226"/>
      <c r="Y40" s="226"/>
    </row>
    <row r="41" spans="1:25" s="224" customFormat="1" ht="21" customHeight="1">
      <c r="A41" s="63" t="s">
        <v>643</v>
      </c>
      <c r="B41" s="5" t="s">
        <v>22</v>
      </c>
      <c r="C41" s="631">
        <f>ROUND(SUM(C38:C40),1)</f>
        <v>59576</v>
      </c>
      <c r="D41" s="631"/>
      <c r="E41" s="631">
        <f>ROUND(SUM(E38:E40),1)</f>
        <v>-1102</v>
      </c>
      <c r="F41" s="631"/>
      <c r="G41" s="631">
        <f>ROUND(SUM(G38:G40),1)</f>
        <v>71195</v>
      </c>
      <c r="H41" s="631"/>
      <c r="I41" s="631">
        <f>ROUND(SUM(I38:I40),1)</f>
        <v>38033</v>
      </c>
      <c r="J41" s="631"/>
      <c r="K41" s="631">
        <f>ROUND(SUM(K38:K40),1)</f>
        <v>19977</v>
      </c>
      <c r="L41" s="631"/>
      <c r="M41" s="631">
        <f>ROUND(SUM(M38:M40),1)</f>
        <v>-22</v>
      </c>
      <c r="N41" s="631"/>
      <c r="O41" s="631">
        <f>ROUND(SUM(O38:O40),1)</f>
        <v>0</v>
      </c>
      <c r="P41" s="631"/>
      <c r="Q41" s="631">
        <f>ROUND(SUM(Q38:Q40),1)</f>
        <v>0</v>
      </c>
      <c r="R41" s="631"/>
      <c r="S41" s="631">
        <f>ROUND(SUM(S38:S40),1)</f>
        <v>0</v>
      </c>
      <c r="T41" s="631"/>
      <c r="U41" s="631">
        <f>ROUND(SUM(U38:U40),1)</f>
        <v>187657</v>
      </c>
      <c r="V41" s="631"/>
      <c r="W41" s="631">
        <f>ROUND(SUM(W38:W40),1)</f>
        <v>241025</v>
      </c>
      <c r="X41" s="226"/>
      <c r="Y41" s="226"/>
    </row>
    <row r="42" spans="1:25" s="224" customFormat="1" ht="14.1" customHeight="1">
      <c r="A42" s="43"/>
      <c r="B42" s="5" t="s">
        <v>22</v>
      </c>
      <c r="C42" s="642"/>
      <c r="D42" s="630"/>
      <c r="E42" s="642"/>
      <c r="F42" s="630"/>
      <c r="G42" s="642"/>
      <c r="H42" s="630"/>
      <c r="I42" s="642"/>
      <c r="J42" s="630"/>
      <c r="K42" s="642"/>
      <c r="L42" s="630"/>
      <c r="M42" s="642"/>
      <c r="N42" s="630"/>
      <c r="O42" s="642"/>
      <c r="P42" s="630"/>
      <c r="Q42" s="642"/>
      <c r="R42" s="630"/>
      <c r="S42" s="642"/>
      <c r="T42" s="630"/>
      <c r="U42" s="642"/>
      <c r="V42" s="630"/>
      <c r="W42" s="642"/>
      <c r="X42" s="226"/>
      <c r="Y42" s="226"/>
    </row>
    <row r="43" spans="1:25" s="224" customFormat="1" ht="14.1" customHeight="1">
      <c r="A43" s="43"/>
      <c r="B43" s="5" t="s">
        <v>22</v>
      </c>
      <c r="C43" s="630"/>
      <c r="D43" s="630"/>
      <c r="E43" s="630"/>
      <c r="F43" s="630"/>
      <c r="G43" s="630"/>
      <c r="H43" s="630"/>
      <c r="I43" s="630"/>
      <c r="J43" s="630"/>
      <c r="K43" s="630"/>
      <c r="L43" s="630"/>
      <c r="M43" s="630"/>
      <c r="N43" s="630"/>
      <c r="O43" s="630"/>
      <c r="P43" s="630"/>
      <c r="Q43" s="630"/>
      <c r="R43" s="630"/>
      <c r="S43" s="630"/>
      <c r="T43" s="630"/>
      <c r="U43" s="630"/>
      <c r="V43" s="630"/>
      <c r="W43" s="630"/>
      <c r="X43" s="226"/>
      <c r="Y43" s="226"/>
    </row>
    <row r="44" spans="1:25" s="224" customFormat="1" ht="21" customHeight="1">
      <c r="A44" s="63" t="s">
        <v>315</v>
      </c>
      <c r="B44" s="5" t="s">
        <v>22</v>
      </c>
      <c r="C44" s="630"/>
      <c r="D44" s="630"/>
      <c r="E44" s="630"/>
      <c r="F44" s="630"/>
      <c r="G44" s="630"/>
      <c r="H44" s="630"/>
      <c r="I44" s="630"/>
      <c r="J44" s="630"/>
      <c r="K44" s="630"/>
      <c r="L44" s="630"/>
      <c r="M44" s="630"/>
      <c r="N44" s="630"/>
      <c r="O44" s="630"/>
      <c r="P44" s="630"/>
      <c r="Q44" s="630"/>
      <c r="R44" s="630"/>
      <c r="S44" s="630"/>
      <c r="T44" s="630"/>
      <c r="U44" s="630"/>
      <c r="V44" s="630"/>
      <c r="W44" s="630"/>
      <c r="X44" s="226"/>
      <c r="Y44" s="226"/>
    </row>
    <row r="45" spans="1:25" s="224" customFormat="1" ht="21" customHeight="1">
      <c r="A45" s="63" t="s">
        <v>317</v>
      </c>
      <c r="B45" s="5" t="s">
        <v>22</v>
      </c>
      <c r="C45" s="630"/>
      <c r="D45" s="630"/>
      <c r="E45" s="630"/>
      <c r="F45" s="630"/>
      <c r="G45" s="630"/>
      <c r="H45" s="630"/>
      <c r="I45" s="630"/>
      <c r="J45" s="630"/>
      <c r="K45" s="630"/>
      <c r="L45" s="630"/>
      <c r="M45" s="630"/>
      <c r="N45" s="630"/>
      <c r="O45" s="630"/>
      <c r="P45" s="630"/>
      <c r="Q45" s="630"/>
      <c r="R45" s="630"/>
      <c r="S45" s="630"/>
      <c r="T45" s="630"/>
      <c r="U45" s="630"/>
      <c r="V45" s="630"/>
      <c r="W45" s="630"/>
      <c r="X45" s="226"/>
      <c r="Y45" s="226"/>
    </row>
    <row r="46" spans="1:25" s="224" customFormat="1" ht="21" customHeight="1">
      <c r="A46" s="63" t="s">
        <v>644</v>
      </c>
      <c r="B46" s="5" t="s">
        <v>22</v>
      </c>
      <c r="C46" s="631">
        <f>ROUND(SUM(C34+C41),1)</f>
        <v>32127</v>
      </c>
      <c r="D46" s="630"/>
      <c r="E46" s="631">
        <f>ROUND(SUM(E34+E41),1)</f>
        <v>425</v>
      </c>
      <c r="F46" s="630"/>
      <c r="G46" s="631">
        <f>ROUND(SUM(G34+G41),1)</f>
        <v>35900</v>
      </c>
      <c r="H46" s="630"/>
      <c r="I46" s="631">
        <f>ROUND(SUM(I34+I41),1)</f>
        <v>17014</v>
      </c>
      <c r="J46" s="630"/>
      <c r="K46" s="631">
        <f>ROUND(SUM(K34+K41),1)</f>
        <v>9280</v>
      </c>
      <c r="L46" s="630"/>
      <c r="M46" s="631">
        <f>ROUND(SUM(M34+M41),1)</f>
        <v>94</v>
      </c>
      <c r="N46" s="630"/>
      <c r="O46" s="631">
        <f>ROUND(SUM(O34+O41),1)</f>
        <v>244</v>
      </c>
      <c r="P46" s="630"/>
      <c r="Q46" s="631">
        <f>ROUND(SUM(Q34+Q41),1)</f>
        <v>-2</v>
      </c>
      <c r="R46" s="630"/>
      <c r="S46" s="631">
        <f>ROUND(SUM(S34+S41),1)</f>
        <v>0</v>
      </c>
      <c r="T46" s="630"/>
      <c r="U46" s="631">
        <f>ROUND(SUM(U34+U41),1)</f>
        <v>95082</v>
      </c>
      <c r="V46" s="630"/>
      <c r="W46" s="631">
        <f>ROUND(SUM(W34+W41),1)</f>
        <v>226792</v>
      </c>
      <c r="X46" s="226"/>
      <c r="Y46" s="226"/>
    </row>
    <row r="47" spans="1:25" s="224" customFormat="1" ht="14.1" customHeight="1">
      <c r="A47" s="43"/>
      <c r="B47" s="5" t="s">
        <v>22</v>
      </c>
      <c r="C47" s="630"/>
      <c r="D47" s="630"/>
      <c r="E47" s="630"/>
      <c r="F47" s="630"/>
      <c r="G47" s="630"/>
      <c r="H47" s="630"/>
      <c r="I47" s="630"/>
      <c r="J47" s="630"/>
      <c r="K47" s="630"/>
      <c r="L47" s="630"/>
      <c r="M47" s="630"/>
      <c r="N47" s="630"/>
      <c r="O47" s="630"/>
      <c r="P47" s="630"/>
      <c r="Q47" s="630"/>
      <c r="R47" s="630"/>
      <c r="S47" s="630"/>
      <c r="T47" s="630"/>
      <c r="U47" s="630"/>
      <c r="V47" s="630"/>
      <c r="W47" s="630"/>
      <c r="X47" s="226"/>
      <c r="Y47" s="226"/>
    </row>
    <row r="48" spans="1:25" s="224" customFormat="1" ht="21" customHeight="1">
      <c r="A48" s="63" t="s">
        <v>645</v>
      </c>
      <c r="B48" s="5" t="s">
        <v>22</v>
      </c>
      <c r="C48" s="631">
        <v>-31124</v>
      </c>
      <c r="D48" s="631"/>
      <c r="E48" s="631">
        <v>-49796</v>
      </c>
      <c r="F48" s="631"/>
      <c r="G48" s="631">
        <v>-30190</v>
      </c>
      <c r="H48" s="631"/>
      <c r="I48" s="631">
        <v>-17014</v>
      </c>
      <c r="J48" s="631"/>
      <c r="K48" s="631">
        <v>-9514</v>
      </c>
      <c r="L48" s="631"/>
      <c r="M48" s="631">
        <v>1086</v>
      </c>
      <c r="N48" s="631"/>
      <c r="O48" s="631">
        <v>-223</v>
      </c>
      <c r="P48" s="631"/>
      <c r="Q48" s="631">
        <v>46</v>
      </c>
      <c r="R48" s="631"/>
      <c r="S48" s="661">
        <v>0</v>
      </c>
      <c r="T48" s="631"/>
      <c r="U48" s="631">
        <f>ROUND(SUM(C48:T48),1)</f>
        <v>-136729</v>
      </c>
      <c r="V48" s="631"/>
      <c r="W48" s="631">
        <v>-363521</v>
      </c>
      <c r="X48" s="226"/>
      <c r="Y48" s="226"/>
    </row>
    <row r="49" spans="1:25" s="224" customFormat="1" ht="14.1" customHeight="1">
      <c r="A49" s="63"/>
      <c r="B49" s="5" t="s">
        <v>22</v>
      </c>
      <c r="C49" s="648"/>
      <c r="D49" s="633"/>
      <c r="E49" s="648"/>
      <c r="F49" s="633"/>
      <c r="G49" s="648"/>
      <c r="H49" s="633"/>
      <c r="I49" s="648"/>
      <c r="J49" s="633"/>
      <c r="K49" s="648"/>
      <c r="L49" s="633"/>
      <c r="M49" s="648"/>
      <c r="N49" s="633"/>
      <c r="O49" s="648"/>
      <c r="P49" s="633"/>
      <c r="Q49" s="648"/>
      <c r="R49" s="633"/>
      <c r="S49" s="648"/>
      <c r="T49" s="633"/>
      <c r="U49" s="648"/>
      <c r="V49" s="633"/>
      <c r="W49" s="648"/>
      <c r="X49" s="226"/>
      <c r="Y49" s="226"/>
    </row>
    <row r="50" spans="1:25" s="224" customFormat="1" ht="21" customHeight="1" thickBot="1">
      <c r="A50" s="63" t="s">
        <v>646</v>
      </c>
      <c r="B50" s="5" t="s">
        <v>22</v>
      </c>
      <c r="C50" s="650">
        <f>ROUND(SUM(C46+C48),1)</f>
        <v>1003</v>
      </c>
      <c r="D50" s="651"/>
      <c r="E50" s="650">
        <f>ROUND(SUM(E46+E48),1)</f>
        <v>-49371</v>
      </c>
      <c r="F50" s="651"/>
      <c r="G50" s="650">
        <f>ROUND(SUM(G46+G48),1)</f>
        <v>5710</v>
      </c>
      <c r="H50" s="651"/>
      <c r="I50" s="662">
        <f>ROUND(SUM(I46+I48),1)</f>
        <v>0</v>
      </c>
      <c r="J50" s="651"/>
      <c r="K50" s="650">
        <f>ROUND(SUM(K46+K48),1)</f>
        <v>-234</v>
      </c>
      <c r="L50" s="651"/>
      <c r="M50" s="650">
        <f>ROUND(SUM(M46+M48),1)</f>
        <v>1180</v>
      </c>
      <c r="N50" s="651"/>
      <c r="O50" s="650">
        <f>ROUND(SUM(O46+O48),1)</f>
        <v>21</v>
      </c>
      <c r="P50" s="651"/>
      <c r="Q50" s="650">
        <f>ROUND(SUM(Q46+Q48),1)</f>
        <v>44</v>
      </c>
      <c r="R50" s="651"/>
      <c r="S50" s="650">
        <f>ROUND(SUM(S46+S48),1)</f>
        <v>0</v>
      </c>
      <c r="T50" s="651"/>
      <c r="U50" s="650">
        <f>ROUND(SUM(U46+U48),1)</f>
        <v>-41647</v>
      </c>
      <c r="V50" s="651"/>
      <c r="W50" s="650">
        <f>ROUND(SUM(W46+W48),1)</f>
        <v>-136729</v>
      </c>
      <c r="X50" s="226"/>
      <c r="Y50" s="226"/>
    </row>
    <row r="51" spans="1:25" s="224" customFormat="1" ht="14.1" customHeight="1" thickTop="1">
      <c r="A51" s="43"/>
      <c r="B51" s="5" t="s">
        <v>22</v>
      </c>
      <c r="C51" s="87"/>
      <c r="D51" s="43"/>
      <c r="E51" s="657"/>
      <c r="F51" s="656"/>
      <c r="G51" s="657"/>
      <c r="H51" s="656"/>
      <c r="I51" s="656"/>
      <c r="J51" s="656"/>
      <c r="K51" s="657"/>
      <c r="L51" s="43"/>
      <c r="M51" s="87"/>
      <c r="N51" s="43"/>
      <c r="O51" s="87"/>
      <c r="P51" s="43"/>
      <c r="Q51" s="582"/>
      <c r="R51" s="43"/>
      <c r="S51" s="582"/>
      <c r="T51" s="43"/>
      <c r="U51" s="87"/>
      <c r="V51" s="43"/>
      <c r="W51" s="87"/>
      <c r="X51" s="226"/>
      <c r="Y51" s="226"/>
    </row>
    <row r="52" spans="1:25" s="224" customFormat="1" ht="13.35" customHeight="1">
      <c r="A52" s="226"/>
      <c r="B52" s="226"/>
      <c r="C52" s="633"/>
      <c r="D52" s="633"/>
      <c r="E52" s="633"/>
      <c r="F52" s="633"/>
      <c r="G52" s="633"/>
      <c r="H52" s="633"/>
      <c r="I52" s="633"/>
      <c r="J52" s="633"/>
      <c r="K52" s="633"/>
      <c r="L52" s="633"/>
      <c r="M52" s="633"/>
      <c r="N52" s="633"/>
      <c r="O52" s="633"/>
      <c r="P52" s="633"/>
      <c r="Q52" s="633"/>
      <c r="R52" s="633"/>
      <c r="S52" s="633"/>
      <c r="T52" s="633"/>
      <c r="U52" s="633"/>
      <c r="V52" s="633"/>
      <c r="W52" s="633"/>
      <c r="X52" s="226"/>
      <c r="Y52" s="226"/>
    </row>
    <row r="53" spans="1:25" s="224" customFormat="1" ht="13.35" customHeight="1">
      <c r="A53" s="5"/>
      <c r="B53" s="75"/>
      <c r="C53" s="75"/>
      <c r="D53" s="75"/>
      <c r="E53" s="75"/>
      <c r="F53" s="75"/>
      <c r="G53" s="75"/>
      <c r="H53" s="75"/>
      <c r="I53" s="75"/>
      <c r="J53" s="75"/>
      <c r="K53" s="75"/>
      <c r="L53" s="75"/>
      <c r="M53" s="75"/>
      <c r="N53" s="75"/>
      <c r="O53" s="75"/>
      <c r="P53" s="75"/>
      <c r="Q53" s="75"/>
      <c r="R53" s="75"/>
      <c r="S53" s="75"/>
      <c r="T53" s="75"/>
      <c r="U53" s="75"/>
      <c r="V53" s="75"/>
      <c r="W53" s="75"/>
      <c r="X53" s="75"/>
      <c r="Y53" s="75"/>
    </row>
    <row r="54" spans="1:25" s="224" customFormat="1" ht="15">
      <c r="A54" s="75"/>
      <c r="B54" s="75"/>
      <c r="C54" s="75"/>
      <c r="D54" s="75"/>
      <c r="E54" s="75"/>
      <c r="F54" s="75"/>
      <c r="G54" s="75"/>
      <c r="H54" s="75"/>
      <c r="I54" s="75"/>
      <c r="J54" s="75"/>
      <c r="K54" s="75"/>
      <c r="L54" s="75"/>
      <c r="M54" s="75"/>
      <c r="N54" s="75"/>
      <c r="O54" s="75"/>
      <c r="P54" s="75"/>
      <c r="Q54" s="75"/>
      <c r="R54" s="75"/>
      <c r="S54" s="75"/>
      <c r="T54" s="75"/>
      <c r="U54" s="75"/>
      <c r="V54" s="75"/>
      <c r="W54" s="75"/>
      <c r="X54" s="75"/>
      <c r="Y54" s="75"/>
    </row>
    <row r="55" spans="1:25" s="224" customFormat="1" ht="15">
      <c r="A55" s="75"/>
      <c r="B55" s="75"/>
      <c r="C55" s="75"/>
      <c r="D55" s="75"/>
      <c r="E55" s="75"/>
      <c r="F55" s="75"/>
      <c r="G55" s="75"/>
      <c r="H55" s="75"/>
      <c r="I55" s="75"/>
      <c r="J55" s="75"/>
      <c r="K55" s="75"/>
      <c r="L55" s="75"/>
      <c r="M55" s="75"/>
      <c r="N55" s="75"/>
      <c r="O55" s="75"/>
      <c r="P55" s="75"/>
      <c r="Q55" s="75"/>
      <c r="R55" s="75"/>
      <c r="S55" s="75"/>
      <c r="T55" s="75"/>
      <c r="U55" s="75"/>
      <c r="V55" s="75"/>
      <c r="W55" s="75"/>
      <c r="X55" s="75"/>
      <c r="Y55" s="75"/>
    </row>
    <row r="56" spans="1:25" s="224" customFormat="1" ht="15">
      <c r="A56" s="75"/>
      <c r="B56" s="75"/>
      <c r="C56" s="75"/>
      <c r="D56" s="75"/>
      <c r="E56" s="75"/>
      <c r="F56" s="75"/>
      <c r="G56" s="75"/>
      <c r="H56" s="75"/>
      <c r="I56" s="75"/>
      <c r="J56" s="75"/>
      <c r="K56" s="75"/>
      <c r="L56" s="75"/>
      <c r="M56" s="75"/>
      <c r="N56" s="75"/>
      <c r="O56" s="75"/>
      <c r="P56" s="75"/>
      <c r="Q56" s="75"/>
      <c r="R56" s="75"/>
      <c r="S56" s="75"/>
      <c r="T56" s="75"/>
      <c r="U56" s="591"/>
      <c r="V56" s="75"/>
      <c r="W56" s="591"/>
      <c r="X56" s="75"/>
      <c r="Y56" s="75"/>
    </row>
    <row r="57" spans="1:25">
      <c r="M57" s="629"/>
    </row>
  </sheetData>
  <pageMargins left="0.6" right="0.35" top="1" bottom="0.25" header="0" footer="0.25"/>
  <pageSetup scale="47" orientation="landscape" r:id="rId1"/>
  <headerFooter scaleWithDoc="0">
    <oddFooter>&amp;R&amp;8 57</oddFooter>
  </headerFooter>
  <customProperties>
    <customPr name="SheetOptions"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T85"/>
  <sheetViews>
    <sheetView showGridLines="0" zoomScale="80" zoomScaleNormal="80" workbookViewId="0"/>
  </sheetViews>
  <sheetFormatPr defaultColWidth="9.88671875" defaultRowHeight="12.75"/>
  <cols>
    <col min="1" max="1" width="57.5546875" style="37" customWidth="1"/>
    <col min="2" max="2" width="1.88671875" style="37" customWidth="1"/>
    <col min="3" max="3" width="24.88671875" style="37" customWidth="1"/>
    <col min="4" max="4" width="1.88671875" style="37" customWidth="1"/>
    <col min="5" max="5" width="24.88671875" style="37" customWidth="1"/>
    <col min="6" max="6" width="1.88671875" style="37" customWidth="1"/>
    <col min="7" max="7" width="24.88671875" style="37" customWidth="1"/>
    <col min="8" max="8" width="1.88671875" style="37" customWidth="1"/>
    <col min="9" max="9" width="24.88671875" style="37" customWidth="1"/>
    <col min="10" max="10" width="4.44140625" style="37" customWidth="1"/>
    <col min="11" max="16384" width="9.88671875" style="37"/>
  </cols>
  <sheetData>
    <row r="1" spans="1:254" ht="15">
      <c r="A1" s="372" t="s">
        <v>775</v>
      </c>
    </row>
    <row r="3" spans="1:254" ht="15.75" customHeight="1">
      <c r="A3" s="40" t="s">
        <v>59</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c r="IH3" s="307"/>
      <c r="II3" s="307"/>
      <c r="IJ3" s="307"/>
      <c r="IK3" s="307"/>
      <c r="IL3" s="307"/>
      <c r="IM3" s="307"/>
      <c r="IN3" s="307"/>
      <c r="IO3" s="307"/>
      <c r="IP3" s="307"/>
      <c r="IQ3" s="307"/>
      <c r="IR3" s="307"/>
      <c r="IS3" s="307"/>
      <c r="IT3" s="307"/>
    </row>
    <row r="4" spans="1:254" ht="18" customHeight="1">
      <c r="A4" s="40" t="s">
        <v>1248</v>
      </c>
      <c r="B4" s="307"/>
      <c r="C4" s="307"/>
      <c r="D4" s="307"/>
      <c r="E4" s="307"/>
      <c r="F4" s="307"/>
      <c r="G4" s="745" t="s">
        <v>22</v>
      </c>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07"/>
      <c r="ED4" s="307"/>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7"/>
      <c r="FP4" s="307"/>
      <c r="FQ4" s="307"/>
      <c r="FR4" s="307"/>
      <c r="FS4" s="307"/>
      <c r="FT4" s="307"/>
      <c r="FU4" s="307"/>
      <c r="FV4" s="307"/>
      <c r="FW4" s="307"/>
      <c r="FX4" s="307"/>
      <c r="FY4" s="307"/>
      <c r="FZ4" s="307"/>
      <c r="GA4" s="307"/>
      <c r="GB4" s="307"/>
      <c r="GC4" s="307"/>
      <c r="GD4" s="307"/>
      <c r="GE4" s="307"/>
      <c r="GF4" s="307"/>
      <c r="GG4" s="307"/>
      <c r="GH4" s="307"/>
      <c r="GI4" s="307"/>
      <c r="GJ4" s="307"/>
      <c r="GK4" s="307"/>
      <c r="GL4" s="307"/>
      <c r="GM4" s="307"/>
      <c r="GN4" s="307"/>
      <c r="GO4" s="307"/>
      <c r="GP4" s="307"/>
      <c r="GQ4" s="307"/>
      <c r="GR4" s="307"/>
      <c r="GS4" s="307"/>
      <c r="GT4" s="307"/>
      <c r="GU4" s="307"/>
      <c r="GV4" s="307"/>
      <c r="GW4" s="307"/>
      <c r="GX4" s="307"/>
      <c r="GY4" s="307"/>
      <c r="GZ4" s="307"/>
      <c r="HA4" s="307"/>
      <c r="HB4" s="307"/>
      <c r="HC4" s="307"/>
      <c r="HD4" s="307"/>
      <c r="HE4" s="307"/>
      <c r="HF4" s="307"/>
      <c r="HG4" s="307"/>
      <c r="HH4" s="307"/>
      <c r="HI4" s="307"/>
      <c r="HJ4" s="307"/>
      <c r="HK4" s="307"/>
      <c r="HL4" s="307"/>
      <c r="HM4" s="307"/>
      <c r="HN4" s="307"/>
      <c r="HO4" s="307"/>
      <c r="HP4" s="307"/>
      <c r="HQ4" s="307"/>
      <c r="HR4" s="307"/>
      <c r="HS4" s="307"/>
      <c r="HT4" s="307"/>
      <c r="HU4" s="307"/>
      <c r="HV4" s="307"/>
      <c r="HW4" s="307"/>
      <c r="HX4" s="307"/>
      <c r="HY4" s="307"/>
      <c r="HZ4" s="307"/>
      <c r="IA4" s="307"/>
      <c r="IB4" s="307"/>
      <c r="IC4" s="307"/>
      <c r="ID4" s="307"/>
      <c r="IE4" s="307"/>
      <c r="IF4" s="307"/>
      <c r="IG4" s="307"/>
      <c r="IH4" s="307"/>
      <c r="II4" s="307"/>
      <c r="IJ4" s="307"/>
      <c r="IK4" s="307"/>
      <c r="IL4" s="307"/>
      <c r="IM4" s="307"/>
      <c r="IN4" s="307"/>
      <c r="IO4" s="307"/>
      <c r="IP4" s="307"/>
      <c r="IQ4" s="307"/>
      <c r="IR4" s="307"/>
      <c r="IS4" s="307"/>
      <c r="IT4" s="307"/>
    </row>
    <row r="5" spans="1:254" ht="18">
      <c r="A5" s="40" t="s">
        <v>61</v>
      </c>
      <c r="B5" s="307"/>
      <c r="C5" s="307"/>
      <c r="D5" s="307"/>
      <c r="E5" s="307"/>
      <c r="F5" s="307"/>
      <c r="G5" s="307"/>
      <c r="H5" s="307"/>
      <c r="I5" s="308" t="s">
        <v>647</v>
      </c>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c r="FF5" s="307"/>
      <c r="FG5" s="307"/>
      <c r="FH5" s="307"/>
      <c r="FI5" s="307"/>
      <c r="FJ5" s="307"/>
      <c r="FK5" s="307"/>
      <c r="FL5" s="307"/>
      <c r="FM5" s="307"/>
      <c r="FN5" s="307"/>
      <c r="FO5" s="307"/>
      <c r="FP5" s="307"/>
      <c r="FQ5" s="307"/>
      <c r="FR5" s="307"/>
      <c r="FS5" s="307"/>
      <c r="FT5" s="307"/>
      <c r="FU5" s="307"/>
      <c r="FV5" s="307"/>
      <c r="FW5" s="307"/>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7"/>
      <c r="HC5" s="307"/>
      <c r="HD5" s="307"/>
      <c r="HE5" s="307"/>
      <c r="HF5" s="307"/>
      <c r="HG5" s="307"/>
      <c r="HH5" s="307"/>
      <c r="HI5" s="307"/>
      <c r="HJ5" s="307"/>
      <c r="HK5" s="307"/>
      <c r="HL5" s="307"/>
      <c r="HM5" s="307"/>
      <c r="HN5" s="307"/>
      <c r="HO5" s="307"/>
      <c r="HP5" s="307"/>
      <c r="HQ5" s="307"/>
      <c r="HR5" s="307"/>
      <c r="HS5" s="307"/>
      <c r="HT5" s="307"/>
      <c r="HU5" s="307"/>
      <c r="HV5" s="307"/>
      <c r="HW5" s="307"/>
      <c r="HX5" s="307"/>
      <c r="HY5" s="307"/>
      <c r="HZ5" s="307"/>
      <c r="IA5" s="307"/>
      <c r="IB5" s="307"/>
      <c r="IC5" s="307"/>
      <c r="ID5" s="307"/>
      <c r="IE5" s="307"/>
      <c r="IF5" s="307"/>
      <c r="IG5" s="307"/>
      <c r="IH5" s="307"/>
      <c r="II5" s="307"/>
      <c r="IJ5" s="307"/>
      <c r="IK5" s="307"/>
      <c r="IL5" s="307"/>
      <c r="IM5" s="307"/>
      <c r="IN5" s="307"/>
      <c r="IO5" s="307"/>
      <c r="IP5" s="307"/>
      <c r="IQ5" s="307"/>
      <c r="IR5" s="307"/>
      <c r="IS5" s="307"/>
      <c r="IT5" s="307"/>
    </row>
    <row r="6" spans="1:254" ht="18">
      <c r="A6" s="40" t="s">
        <v>648</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c r="IS6" s="307"/>
      <c r="IT6" s="307"/>
    </row>
    <row r="7" spans="1:254" ht="17.100000000000001" customHeight="1">
      <c r="A7" s="137" t="s">
        <v>1314</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c r="IS7" s="307"/>
      <c r="IT7" s="307"/>
    </row>
    <row r="8" spans="1:254" ht="17.100000000000001" customHeight="1">
      <c r="A8" s="40" t="s">
        <v>1107</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307"/>
      <c r="CO8" s="307"/>
      <c r="CP8" s="307"/>
      <c r="CQ8" s="307"/>
      <c r="CR8" s="307"/>
      <c r="CS8" s="307"/>
      <c r="CT8" s="307"/>
      <c r="CU8" s="307"/>
      <c r="CV8" s="307"/>
      <c r="CW8" s="307"/>
      <c r="CX8" s="307"/>
      <c r="CY8" s="307"/>
      <c r="CZ8" s="307"/>
      <c r="DA8" s="307"/>
      <c r="DB8" s="307"/>
      <c r="DC8" s="307"/>
      <c r="DD8" s="307"/>
      <c r="DE8" s="307"/>
      <c r="DF8" s="307"/>
      <c r="DG8" s="307"/>
      <c r="DH8" s="307"/>
      <c r="DI8" s="307"/>
      <c r="DJ8" s="307"/>
      <c r="DK8" s="307"/>
      <c r="DL8" s="307"/>
      <c r="DM8" s="307"/>
      <c r="DN8" s="307"/>
      <c r="DO8" s="307"/>
      <c r="DP8" s="307"/>
      <c r="DQ8" s="307"/>
      <c r="DR8" s="307"/>
      <c r="DS8" s="307"/>
      <c r="DT8" s="307"/>
      <c r="DU8" s="307"/>
      <c r="DV8" s="307"/>
      <c r="DW8" s="307"/>
      <c r="DX8" s="307"/>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c r="EZ8" s="307"/>
      <c r="FA8" s="307"/>
      <c r="FB8" s="307"/>
      <c r="FC8" s="307"/>
      <c r="FD8" s="307"/>
      <c r="FE8" s="307"/>
      <c r="FF8" s="307"/>
      <c r="FG8" s="307"/>
      <c r="FH8" s="307"/>
      <c r="FI8" s="307"/>
      <c r="FJ8" s="307"/>
      <c r="FK8" s="307"/>
      <c r="FL8" s="307"/>
      <c r="FM8" s="307"/>
      <c r="FN8" s="307"/>
      <c r="FO8" s="307"/>
      <c r="FP8" s="307"/>
      <c r="FQ8" s="307"/>
      <c r="FR8" s="307"/>
      <c r="FS8" s="307"/>
      <c r="FT8" s="307"/>
      <c r="FU8" s="307"/>
      <c r="FV8" s="307"/>
      <c r="FW8" s="307"/>
      <c r="FX8" s="307"/>
      <c r="FY8" s="307"/>
      <c r="FZ8" s="307"/>
      <c r="GA8" s="307"/>
      <c r="GB8" s="307"/>
      <c r="GC8" s="307"/>
      <c r="GD8" s="307"/>
      <c r="GE8" s="307"/>
      <c r="GF8" s="307"/>
      <c r="GG8" s="307"/>
      <c r="GH8" s="307"/>
      <c r="GI8" s="307"/>
      <c r="GJ8" s="307"/>
      <c r="GK8" s="307"/>
      <c r="GL8" s="307"/>
      <c r="GM8" s="307"/>
      <c r="GN8" s="307"/>
      <c r="GO8" s="307"/>
      <c r="GP8" s="307"/>
      <c r="GQ8" s="307"/>
      <c r="GR8" s="307"/>
      <c r="GS8" s="307"/>
      <c r="GT8" s="307"/>
      <c r="GU8" s="307"/>
      <c r="GV8" s="307"/>
      <c r="GW8" s="307"/>
      <c r="GX8" s="307"/>
      <c r="GY8" s="307"/>
      <c r="GZ8" s="307"/>
      <c r="HA8" s="307"/>
      <c r="HB8" s="307"/>
      <c r="HC8" s="307"/>
      <c r="HD8" s="307"/>
      <c r="HE8" s="307"/>
      <c r="HF8" s="307"/>
      <c r="HG8" s="307"/>
      <c r="HH8" s="307"/>
      <c r="HI8" s="307"/>
      <c r="HJ8" s="307"/>
      <c r="HK8" s="307"/>
      <c r="HL8" s="307"/>
      <c r="HM8" s="307"/>
      <c r="HN8" s="307"/>
      <c r="HO8" s="307"/>
      <c r="HP8" s="307"/>
      <c r="HQ8" s="307"/>
      <c r="HR8" s="307"/>
      <c r="HS8" s="307"/>
      <c r="HT8" s="307"/>
      <c r="HU8" s="307"/>
      <c r="HV8" s="307"/>
      <c r="HW8" s="307"/>
      <c r="HX8" s="307"/>
      <c r="HY8" s="307"/>
      <c r="HZ8" s="307"/>
      <c r="IA8" s="307"/>
      <c r="IB8" s="307"/>
      <c r="IC8" s="307"/>
      <c r="ID8" s="307"/>
      <c r="IE8" s="307"/>
      <c r="IF8" s="307"/>
      <c r="IG8" s="307"/>
      <c r="IH8" s="307"/>
      <c r="II8" s="307"/>
      <c r="IJ8" s="307"/>
      <c r="IK8" s="307"/>
      <c r="IL8" s="307"/>
      <c r="IM8" s="307"/>
      <c r="IN8" s="307"/>
      <c r="IO8" s="307"/>
      <c r="IP8" s="307"/>
      <c r="IQ8" s="307"/>
      <c r="IR8" s="307"/>
      <c r="IS8" s="307"/>
      <c r="IT8" s="307"/>
    </row>
    <row r="9" spans="1:254" ht="17.100000000000001" customHeight="1">
      <c r="A9" s="48"/>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7"/>
      <c r="FL9" s="307"/>
      <c r="FM9" s="307"/>
      <c r="FN9" s="307"/>
      <c r="FO9" s="307"/>
      <c r="FP9" s="307"/>
      <c r="FQ9" s="307"/>
      <c r="FR9" s="307"/>
      <c r="FS9" s="307"/>
      <c r="FT9" s="307"/>
      <c r="FU9" s="307"/>
      <c r="FV9" s="307"/>
      <c r="FW9" s="307"/>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7"/>
      <c r="HC9" s="307"/>
      <c r="HD9" s="307"/>
      <c r="HE9" s="307"/>
      <c r="HF9" s="307"/>
      <c r="HG9" s="307"/>
      <c r="HH9" s="307"/>
      <c r="HI9" s="307"/>
      <c r="HJ9" s="307"/>
      <c r="HK9" s="307"/>
      <c r="HL9" s="307"/>
      <c r="HM9" s="307"/>
      <c r="HN9" s="307"/>
      <c r="HO9" s="307"/>
      <c r="HP9" s="307"/>
      <c r="HQ9" s="307"/>
      <c r="HR9" s="307"/>
      <c r="HS9" s="307"/>
      <c r="HT9" s="307"/>
      <c r="HU9" s="307"/>
      <c r="HV9" s="307"/>
      <c r="HW9" s="307"/>
      <c r="HX9" s="307"/>
      <c r="HY9" s="307"/>
      <c r="HZ9" s="307"/>
      <c r="IA9" s="307"/>
      <c r="IB9" s="307"/>
      <c r="IC9" s="307"/>
      <c r="ID9" s="307"/>
      <c r="IE9" s="307"/>
      <c r="IF9" s="307"/>
      <c r="IG9" s="307"/>
      <c r="IH9" s="307"/>
      <c r="II9" s="307"/>
      <c r="IJ9" s="307"/>
      <c r="IK9" s="307"/>
      <c r="IL9" s="307"/>
      <c r="IM9" s="307"/>
      <c r="IN9" s="307"/>
      <c r="IO9" s="307"/>
      <c r="IP9" s="307"/>
      <c r="IQ9" s="307"/>
      <c r="IR9" s="307"/>
      <c r="IS9" s="307"/>
      <c r="IT9" s="307"/>
    </row>
    <row r="10" spans="1:254" ht="15">
      <c r="A10"/>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307"/>
      <c r="DL10" s="307"/>
      <c r="DM10" s="307"/>
      <c r="DN10" s="307"/>
      <c r="DO10" s="307"/>
      <c r="DP10" s="307"/>
      <c r="DQ10" s="307"/>
      <c r="DR10" s="307"/>
      <c r="DS10" s="307"/>
      <c r="DT10" s="307"/>
      <c r="DU10" s="307"/>
      <c r="DV10" s="307"/>
      <c r="DW10" s="307"/>
      <c r="DX10" s="307"/>
      <c r="DY10" s="307"/>
      <c r="DZ10" s="307"/>
      <c r="EA10" s="307"/>
      <c r="EB10" s="307"/>
      <c r="EC10" s="307"/>
      <c r="ED10" s="307"/>
      <c r="EE10" s="307"/>
      <c r="EF10" s="307"/>
      <c r="EG10" s="307"/>
      <c r="EH10" s="307"/>
      <c r="EI10" s="307"/>
      <c r="EJ10" s="307"/>
      <c r="EK10" s="307"/>
      <c r="EL10" s="307"/>
      <c r="EM10" s="307"/>
      <c r="EN10" s="307"/>
      <c r="EO10" s="307"/>
      <c r="EP10" s="307"/>
      <c r="EQ10" s="307"/>
      <c r="ER10" s="307"/>
      <c r="ES10" s="307"/>
      <c r="ET10" s="307"/>
      <c r="EU10" s="307"/>
      <c r="EV10" s="307"/>
      <c r="EW10" s="307"/>
      <c r="EX10" s="307"/>
      <c r="EY10" s="307"/>
      <c r="EZ10" s="307"/>
      <c r="FA10" s="307"/>
      <c r="FB10" s="307"/>
      <c r="FC10" s="307"/>
      <c r="FD10" s="307"/>
      <c r="FE10" s="307"/>
      <c r="FF10" s="307"/>
      <c r="FG10" s="307"/>
      <c r="FH10" s="307"/>
      <c r="FI10" s="307"/>
      <c r="FJ10" s="307"/>
      <c r="FK10" s="307"/>
      <c r="FL10" s="307"/>
      <c r="FM10" s="307"/>
      <c r="FN10" s="307"/>
      <c r="FO10" s="307"/>
      <c r="FP10" s="307"/>
      <c r="FQ10" s="307"/>
      <c r="FR10" s="307"/>
      <c r="FS10" s="307"/>
      <c r="FT10" s="307"/>
      <c r="FU10" s="307"/>
      <c r="FV10" s="307"/>
      <c r="FW10" s="307"/>
      <c r="FX10" s="307"/>
      <c r="FY10" s="307"/>
      <c r="FZ10" s="307"/>
      <c r="GA10" s="307"/>
      <c r="GB10" s="307"/>
      <c r="GC10" s="307"/>
      <c r="GD10" s="307"/>
      <c r="GE10" s="307"/>
      <c r="GF10" s="307"/>
      <c r="GG10" s="307"/>
      <c r="GH10" s="307"/>
      <c r="GI10" s="307"/>
      <c r="GJ10" s="307"/>
      <c r="GK10" s="307"/>
      <c r="GL10" s="307"/>
      <c r="GM10" s="307"/>
      <c r="GN10" s="307"/>
      <c r="GO10" s="307"/>
      <c r="GP10" s="307"/>
      <c r="GQ10" s="307"/>
      <c r="GR10" s="307"/>
      <c r="GS10" s="307"/>
      <c r="GT10" s="307"/>
      <c r="GU10" s="307"/>
      <c r="GV10" s="307"/>
      <c r="GW10" s="307"/>
      <c r="GX10" s="307"/>
      <c r="GY10" s="307"/>
      <c r="GZ10" s="307"/>
      <c r="HA10" s="307"/>
      <c r="HB10" s="307"/>
      <c r="HC10" s="307"/>
      <c r="HD10" s="307"/>
      <c r="HE10" s="307"/>
      <c r="HF10" s="307"/>
      <c r="HG10" s="307"/>
      <c r="HH10" s="307"/>
      <c r="HI10" s="307"/>
      <c r="HJ10" s="307"/>
      <c r="HK10" s="307"/>
      <c r="HL10" s="307"/>
      <c r="HM10" s="307"/>
      <c r="HN10" s="307"/>
      <c r="HO10" s="307"/>
      <c r="HP10" s="307"/>
      <c r="HQ10" s="307"/>
      <c r="HR10" s="307"/>
      <c r="HS10" s="307"/>
      <c r="HT10" s="307"/>
      <c r="HU10" s="307"/>
      <c r="HV10" s="307"/>
      <c r="HW10" s="307"/>
      <c r="HX10" s="307"/>
      <c r="HY10" s="307"/>
      <c r="HZ10" s="307"/>
      <c r="IA10" s="307"/>
      <c r="IB10" s="307"/>
      <c r="IC10" s="307"/>
      <c r="ID10" s="307"/>
      <c r="IE10" s="307"/>
      <c r="IF10" s="307"/>
      <c r="IG10" s="307"/>
      <c r="IH10" s="307"/>
      <c r="II10" s="307"/>
      <c r="IJ10" s="307"/>
      <c r="IK10" s="307"/>
      <c r="IL10" s="307"/>
      <c r="IM10" s="307"/>
      <c r="IN10" s="307"/>
      <c r="IO10" s="307"/>
      <c r="IP10" s="307"/>
      <c r="IQ10" s="307"/>
      <c r="IR10" s="307"/>
      <c r="IS10" s="307"/>
      <c r="IT10" s="307"/>
    </row>
    <row r="11" spans="1:254" ht="15">
      <c r="A11"/>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307"/>
      <c r="DD11" s="307"/>
      <c r="DE11" s="307"/>
      <c r="DF11" s="307"/>
      <c r="DG11" s="307"/>
      <c r="DH11" s="307"/>
      <c r="DI11" s="307"/>
      <c r="DJ11" s="307"/>
      <c r="DK11" s="307"/>
      <c r="DL11" s="307"/>
      <c r="DM11" s="307"/>
      <c r="DN11" s="307"/>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07"/>
      <c r="EN11" s="307"/>
      <c r="EO11" s="307"/>
      <c r="EP11" s="307"/>
      <c r="EQ11" s="307"/>
      <c r="ER11" s="307"/>
      <c r="ES11" s="307"/>
      <c r="ET11" s="307"/>
      <c r="EU11" s="307"/>
      <c r="EV11" s="307"/>
      <c r="EW11" s="307"/>
      <c r="EX11" s="307"/>
      <c r="EY11" s="307"/>
      <c r="EZ11" s="307"/>
      <c r="FA11" s="307"/>
      <c r="FB11" s="307"/>
      <c r="FC11" s="307"/>
      <c r="FD11" s="307"/>
      <c r="FE11" s="307"/>
      <c r="FF11" s="307"/>
      <c r="FG11" s="307"/>
      <c r="FH11" s="307"/>
      <c r="FI11" s="307"/>
      <c r="FJ11" s="307"/>
      <c r="FK11" s="307"/>
      <c r="FL11" s="307"/>
      <c r="FM11" s="307"/>
      <c r="FN11" s="307"/>
      <c r="FO11" s="307"/>
      <c r="FP11" s="307"/>
      <c r="FQ11" s="307"/>
      <c r="FR11" s="307"/>
      <c r="FS11" s="307"/>
      <c r="FT11" s="307"/>
      <c r="FU11" s="307"/>
      <c r="FV11" s="307"/>
      <c r="FW11" s="307"/>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7"/>
      <c r="HC11" s="307"/>
      <c r="HD11" s="307"/>
      <c r="HE11" s="307"/>
      <c r="HF11" s="307"/>
      <c r="HG11" s="307"/>
      <c r="HH11" s="307"/>
      <c r="HI11" s="307"/>
      <c r="HJ11" s="307"/>
      <c r="HK11" s="307"/>
      <c r="HL11" s="307"/>
      <c r="HM11" s="307"/>
      <c r="HN11" s="307"/>
      <c r="HO11" s="307"/>
      <c r="HP11" s="307"/>
      <c r="HQ11" s="307"/>
      <c r="HR11" s="307"/>
      <c r="HS11" s="307"/>
      <c r="HT11" s="307"/>
      <c r="HU11" s="307"/>
      <c r="HV11" s="307"/>
      <c r="HW11" s="307"/>
      <c r="HX11" s="307"/>
      <c r="HY11" s="307"/>
      <c r="HZ11" s="307"/>
      <c r="IA11" s="307"/>
      <c r="IB11" s="307"/>
      <c r="IC11" s="307"/>
      <c r="ID11" s="307"/>
      <c r="IE11" s="307"/>
      <c r="IF11" s="307"/>
      <c r="IG11" s="307"/>
      <c r="IH11" s="307"/>
      <c r="II11" s="307"/>
      <c r="IJ11" s="307"/>
      <c r="IK11" s="307"/>
      <c r="IL11" s="307"/>
      <c r="IM11" s="307"/>
      <c r="IN11" s="307"/>
      <c r="IO11" s="307"/>
      <c r="IP11" s="307"/>
      <c r="IQ11" s="307"/>
      <c r="IR11" s="307"/>
      <c r="IS11" s="307"/>
      <c r="IT11" s="307"/>
    </row>
    <row r="12" spans="1:254" ht="18" customHeight="1">
      <c r="A12" s="307"/>
      <c r="B12" s="307"/>
      <c r="C12" s="307"/>
      <c r="D12" s="307"/>
      <c r="E12" s="307"/>
      <c r="F12" s="307"/>
      <c r="G12" s="4" t="s">
        <v>22</v>
      </c>
      <c r="H12" s="309"/>
      <c r="I12" s="50"/>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307"/>
      <c r="DQ12" s="307"/>
      <c r="DR12" s="307"/>
      <c r="DS12" s="307"/>
      <c r="DT12" s="307"/>
      <c r="DU12" s="307"/>
      <c r="DV12" s="307"/>
      <c r="DW12" s="307"/>
      <c r="DX12" s="307"/>
      <c r="DY12" s="307"/>
      <c r="DZ12" s="307"/>
      <c r="EA12" s="307"/>
      <c r="EB12" s="307"/>
      <c r="EC12" s="307"/>
      <c r="ED12" s="307"/>
      <c r="EE12" s="307"/>
      <c r="EF12" s="307"/>
      <c r="EG12" s="307"/>
      <c r="EH12" s="307"/>
      <c r="EI12" s="307"/>
      <c r="EJ12" s="307"/>
      <c r="EK12" s="307"/>
      <c r="EL12" s="307"/>
      <c r="EM12" s="307"/>
      <c r="EN12" s="307"/>
      <c r="EO12" s="307"/>
      <c r="EP12" s="307"/>
      <c r="EQ12" s="307"/>
      <c r="ER12" s="307"/>
      <c r="ES12" s="307"/>
      <c r="ET12" s="307"/>
      <c r="EU12" s="307"/>
      <c r="EV12" s="307"/>
      <c r="EW12" s="307"/>
      <c r="EX12" s="307"/>
      <c r="EY12" s="307"/>
      <c r="EZ12" s="307"/>
      <c r="FA12" s="307"/>
      <c r="FB12" s="307"/>
      <c r="FC12" s="307"/>
      <c r="FD12" s="307"/>
      <c r="FE12" s="307"/>
      <c r="FF12" s="307"/>
      <c r="FG12" s="307"/>
      <c r="FH12" s="307"/>
      <c r="FI12" s="307"/>
      <c r="FJ12" s="307"/>
      <c r="FK12" s="307"/>
      <c r="FL12" s="307"/>
      <c r="FM12" s="307"/>
      <c r="FN12" s="307"/>
      <c r="FO12" s="307"/>
      <c r="FP12" s="307"/>
      <c r="FQ12" s="307"/>
      <c r="FR12" s="307"/>
      <c r="FS12" s="307"/>
      <c r="FT12" s="307"/>
      <c r="FU12" s="307"/>
      <c r="FV12" s="307"/>
      <c r="FW12" s="307"/>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7"/>
      <c r="HC12" s="307"/>
      <c r="HD12" s="307"/>
      <c r="HE12" s="307"/>
      <c r="HF12" s="307"/>
      <c r="HG12" s="307"/>
      <c r="HH12" s="307"/>
      <c r="HI12" s="307"/>
      <c r="HJ12" s="307"/>
      <c r="HK12" s="307"/>
      <c r="HL12" s="307"/>
      <c r="HM12" s="307"/>
      <c r="HN12" s="307"/>
      <c r="HO12" s="307"/>
      <c r="HP12" s="307"/>
      <c r="HQ12" s="307"/>
      <c r="HR12" s="307"/>
      <c r="HS12" s="307"/>
      <c r="HT12" s="307"/>
      <c r="HU12" s="307"/>
      <c r="HV12" s="307"/>
      <c r="HW12" s="307"/>
      <c r="HX12" s="307"/>
      <c r="HY12" s="307"/>
      <c r="HZ12" s="307"/>
      <c r="IA12" s="307"/>
      <c r="IB12" s="307"/>
      <c r="IC12" s="307"/>
      <c r="ID12" s="307"/>
      <c r="IE12" s="307"/>
      <c r="IF12" s="307"/>
      <c r="IG12" s="307"/>
      <c r="IH12" s="307"/>
      <c r="II12" s="307"/>
      <c r="IJ12" s="307"/>
      <c r="IK12" s="307"/>
      <c r="IL12" s="307"/>
      <c r="IM12" s="307"/>
      <c r="IN12" s="307"/>
      <c r="IO12" s="307"/>
      <c r="IP12" s="307"/>
      <c r="IQ12" s="307"/>
      <c r="IR12" s="307"/>
      <c r="IS12" s="307"/>
      <c r="IT12" s="307"/>
    </row>
    <row r="13" spans="1:254" ht="18" customHeight="1">
      <c r="A13" s="307"/>
      <c r="B13" s="307"/>
      <c r="C13" s="157" t="s">
        <v>1249</v>
      </c>
      <c r="D13" s="149"/>
      <c r="E13" s="157" t="s">
        <v>1251</v>
      </c>
      <c r="F13" s="133"/>
      <c r="G13" s="141" t="s">
        <v>22</v>
      </c>
      <c r="H13" s="774"/>
      <c r="I13" s="142"/>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307"/>
      <c r="CL13" s="307"/>
      <c r="CM13" s="307"/>
      <c r="CN13" s="307"/>
      <c r="CO13" s="307"/>
      <c r="CP13" s="307"/>
      <c r="CQ13" s="307"/>
      <c r="CR13" s="307"/>
      <c r="CS13" s="307"/>
      <c r="CT13" s="307"/>
      <c r="CU13" s="307"/>
      <c r="CV13" s="307"/>
      <c r="CW13" s="307"/>
      <c r="CX13" s="307"/>
      <c r="CY13" s="307"/>
      <c r="CZ13" s="307"/>
      <c r="DA13" s="307"/>
      <c r="DB13" s="307"/>
      <c r="DC13" s="307"/>
      <c r="DD13" s="307"/>
      <c r="DE13" s="307"/>
      <c r="DF13" s="307"/>
      <c r="DG13" s="307"/>
      <c r="DH13" s="307"/>
      <c r="DI13" s="307"/>
      <c r="DJ13" s="307"/>
      <c r="DK13" s="307"/>
      <c r="DL13" s="307"/>
      <c r="DM13" s="307"/>
      <c r="DN13" s="307"/>
      <c r="DO13" s="307"/>
      <c r="DP13" s="307"/>
      <c r="DQ13" s="307"/>
      <c r="DR13" s="307"/>
      <c r="DS13" s="307"/>
      <c r="DT13" s="307"/>
      <c r="DU13" s="307"/>
      <c r="DV13" s="307"/>
      <c r="DW13" s="307"/>
      <c r="DX13" s="307"/>
      <c r="DY13" s="307"/>
      <c r="DZ13" s="307"/>
      <c r="EA13" s="307"/>
      <c r="EB13" s="307"/>
      <c r="EC13" s="307"/>
      <c r="ED13" s="307"/>
      <c r="EE13" s="307"/>
      <c r="EF13" s="307"/>
      <c r="EG13" s="307"/>
      <c r="EH13" s="307"/>
      <c r="EI13" s="307"/>
      <c r="EJ13" s="307"/>
      <c r="EK13" s="307"/>
      <c r="EL13" s="307"/>
      <c r="EM13" s="307"/>
      <c r="EN13" s="307"/>
      <c r="EO13" s="307"/>
      <c r="EP13" s="307"/>
      <c r="EQ13" s="307"/>
      <c r="ER13" s="307"/>
      <c r="ES13" s="307"/>
      <c r="ET13" s="307"/>
      <c r="EU13" s="307"/>
      <c r="EV13" s="307"/>
      <c r="EW13" s="307"/>
      <c r="EX13" s="307"/>
      <c r="EY13" s="307"/>
      <c r="EZ13" s="307"/>
      <c r="FA13" s="307"/>
      <c r="FB13" s="307"/>
      <c r="FC13" s="307"/>
      <c r="FD13" s="307"/>
      <c r="FE13" s="307"/>
      <c r="FF13" s="307"/>
      <c r="FG13" s="307"/>
      <c r="FH13" s="307"/>
      <c r="FI13" s="307"/>
      <c r="FJ13" s="307"/>
      <c r="FK13" s="307"/>
      <c r="FL13" s="307"/>
      <c r="FM13" s="307"/>
      <c r="FN13" s="307"/>
      <c r="FO13" s="307"/>
      <c r="FP13" s="307"/>
      <c r="FQ13" s="307"/>
      <c r="FR13" s="307"/>
      <c r="FS13" s="307"/>
      <c r="FT13" s="307"/>
      <c r="FU13" s="307"/>
      <c r="FV13" s="307"/>
      <c r="FW13" s="307"/>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7"/>
      <c r="HC13" s="307"/>
      <c r="HD13" s="307"/>
      <c r="HE13" s="307"/>
      <c r="HF13" s="307"/>
      <c r="HG13" s="307"/>
      <c r="HH13" s="307"/>
      <c r="HI13" s="307"/>
      <c r="HJ13" s="307"/>
      <c r="HK13" s="307"/>
      <c r="HL13" s="307"/>
      <c r="HM13" s="307"/>
      <c r="HN13" s="307"/>
      <c r="HO13" s="307"/>
      <c r="HP13" s="307"/>
      <c r="HQ13" s="307"/>
      <c r="HR13" s="307"/>
      <c r="HS13" s="307"/>
      <c r="HT13" s="307"/>
      <c r="HU13" s="307"/>
      <c r="HV13" s="307"/>
      <c r="HW13" s="307"/>
      <c r="HX13" s="307"/>
      <c r="HY13" s="307"/>
      <c r="HZ13" s="307"/>
      <c r="IA13" s="307"/>
      <c r="IB13" s="307"/>
      <c r="IC13" s="307"/>
      <c r="ID13" s="307"/>
      <c r="IE13" s="307"/>
      <c r="IF13" s="307"/>
      <c r="IG13" s="307"/>
      <c r="IH13" s="307"/>
      <c r="II13" s="307"/>
      <c r="IJ13" s="307"/>
      <c r="IK13" s="307"/>
      <c r="IL13" s="307"/>
      <c r="IM13" s="307"/>
      <c r="IN13" s="307"/>
      <c r="IO13" s="307"/>
      <c r="IP13" s="307"/>
      <c r="IQ13" s="307"/>
      <c r="IR13" s="307"/>
      <c r="IS13" s="307"/>
      <c r="IT13" s="307"/>
    </row>
    <row r="14" spans="1:254" ht="18" customHeight="1">
      <c r="A14" s="307"/>
      <c r="B14" s="307"/>
      <c r="C14" s="157" t="s">
        <v>1250</v>
      </c>
      <c r="D14" s="149"/>
      <c r="E14" s="296" t="s">
        <v>622</v>
      </c>
      <c r="F14" s="133"/>
      <c r="G14" s="293" t="s">
        <v>432</v>
      </c>
      <c r="H14" s="774"/>
      <c r="I14" s="142"/>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c r="HQ14" s="307"/>
      <c r="HR14" s="307"/>
      <c r="HS14" s="307"/>
      <c r="HT14" s="307"/>
      <c r="HU14" s="307"/>
      <c r="HV14" s="307"/>
      <c r="HW14" s="307"/>
      <c r="HX14" s="307"/>
      <c r="HY14" s="307"/>
      <c r="HZ14" s="307"/>
      <c r="IA14" s="307"/>
      <c r="IB14" s="307"/>
      <c r="IC14" s="307"/>
      <c r="ID14" s="307"/>
      <c r="IE14" s="307"/>
      <c r="IF14" s="307"/>
      <c r="IG14" s="307"/>
      <c r="IH14" s="307"/>
      <c r="II14" s="307"/>
      <c r="IJ14" s="307"/>
      <c r="IK14" s="307"/>
      <c r="IL14" s="307"/>
      <c r="IM14" s="307"/>
      <c r="IN14" s="307"/>
      <c r="IO14" s="307"/>
      <c r="IP14" s="307"/>
      <c r="IQ14" s="307"/>
      <c r="IR14" s="307"/>
      <c r="IS14" s="307"/>
      <c r="IT14" s="307"/>
    </row>
    <row r="15" spans="1:254" ht="18" customHeight="1">
      <c r="A15" s="307"/>
      <c r="B15" s="307"/>
      <c r="C15" s="157" t="s">
        <v>227</v>
      </c>
      <c r="D15" s="149"/>
      <c r="E15" s="157" t="s">
        <v>1252</v>
      </c>
      <c r="F15" s="133"/>
      <c r="G15" s="775" t="s">
        <v>22</v>
      </c>
      <c r="H15" s="776"/>
      <c r="I15" s="77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FX15" s="307"/>
      <c r="FY15" s="307"/>
      <c r="FZ15" s="307"/>
      <c r="GA15" s="307"/>
      <c r="GB15" s="307"/>
      <c r="GC15" s="307"/>
      <c r="GD15" s="307"/>
      <c r="GE15" s="307"/>
      <c r="GF15" s="307"/>
      <c r="GG15" s="307"/>
      <c r="GH15" s="307"/>
      <c r="GI15" s="307"/>
      <c r="GJ15" s="307"/>
      <c r="GK15" s="307"/>
      <c r="GL15" s="307"/>
      <c r="GM15" s="307"/>
      <c r="GN15" s="307"/>
      <c r="GO15" s="307"/>
      <c r="GP15" s="307"/>
      <c r="GQ15" s="307"/>
      <c r="GR15" s="307"/>
      <c r="GS15" s="307"/>
      <c r="GT15" s="307"/>
      <c r="GU15" s="307"/>
      <c r="GV15" s="307"/>
      <c r="GW15" s="307"/>
      <c r="GX15" s="307"/>
      <c r="GY15" s="307"/>
      <c r="GZ15" s="307"/>
      <c r="HA15" s="307"/>
      <c r="HB15" s="307"/>
      <c r="HC15" s="307"/>
      <c r="HD15" s="307"/>
      <c r="HE15" s="307"/>
      <c r="HF15" s="307"/>
      <c r="HG15" s="307"/>
      <c r="HH15" s="307"/>
      <c r="HI15" s="307"/>
      <c r="HJ15" s="307"/>
      <c r="HK15" s="307"/>
      <c r="HL15" s="307"/>
      <c r="HM15" s="307"/>
      <c r="HN15" s="307"/>
      <c r="HO15" s="307"/>
      <c r="HP15" s="307"/>
      <c r="HQ15" s="307"/>
      <c r="HR15" s="307"/>
      <c r="HS15" s="307"/>
      <c r="HT15" s="307"/>
      <c r="HU15" s="307"/>
      <c r="HV15" s="307"/>
      <c r="HW15" s="307"/>
      <c r="HX15" s="307"/>
      <c r="HY15" s="307"/>
      <c r="HZ15" s="307"/>
      <c r="IA15" s="307"/>
      <c r="IB15" s="307"/>
      <c r="IC15" s="307"/>
      <c r="ID15" s="307"/>
      <c r="IE15" s="307"/>
      <c r="IF15" s="307"/>
      <c r="IG15" s="307"/>
      <c r="IH15" s="307"/>
      <c r="II15" s="307"/>
      <c r="IJ15" s="307"/>
      <c r="IK15" s="307"/>
      <c r="IL15" s="307"/>
      <c r="IM15" s="307"/>
      <c r="IN15" s="307"/>
      <c r="IO15" s="307"/>
      <c r="IP15" s="307"/>
      <c r="IQ15" s="307"/>
      <c r="IR15" s="307"/>
      <c r="IS15" s="307"/>
      <c r="IT15" s="307"/>
    </row>
    <row r="16" spans="1:254" ht="18" customHeight="1">
      <c r="A16" s="307"/>
      <c r="B16" s="307"/>
      <c r="C16" s="145" t="s">
        <v>649</v>
      </c>
      <c r="D16" s="149"/>
      <c r="E16" s="746" t="s">
        <v>1253</v>
      </c>
      <c r="F16" s="307"/>
      <c r="G16" s="778" t="s">
        <v>1315</v>
      </c>
      <c r="H16" s="2"/>
      <c r="I16" s="778" t="s">
        <v>1233</v>
      </c>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FX16" s="307"/>
      <c r="FY16" s="307"/>
      <c r="FZ16" s="307"/>
      <c r="GA16" s="307"/>
      <c r="GB16" s="307"/>
      <c r="GC16" s="307"/>
      <c r="GD16" s="307"/>
      <c r="GE16" s="307"/>
      <c r="GF16" s="307"/>
      <c r="GG16" s="307"/>
      <c r="GH16" s="307"/>
      <c r="GI16" s="307"/>
      <c r="GJ16" s="307"/>
      <c r="GK16" s="307"/>
      <c r="GL16" s="307"/>
      <c r="GM16" s="307"/>
      <c r="GN16" s="307"/>
      <c r="GO16" s="307"/>
      <c r="GP16" s="307"/>
      <c r="GQ16" s="307"/>
      <c r="GR16" s="307"/>
      <c r="GS16" s="307"/>
      <c r="GT16" s="307"/>
      <c r="GU16" s="307"/>
      <c r="GV16" s="307"/>
      <c r="GW16" s="307"/>
      <c r="GX16" s="307"/>
      <c r="GY16" s="307"/>
      <c r="GZ16" s="307"/>
      <c r="HA16" s="307"/>
      <c r="HB16" s="307"/>
      <c r="HC16" s="307"/>
      <c r="HD16" s="307"/>
      <c r="HE16" s="307"/>
      <c r="HF16" s="307"/>
      <c r="HG16" s="307"/>
      <c r="HH16" s="307"/>
      <c r="HI16" s="307"/>
      <c r="HJ16" s="307"/>
      <c r="HK16" s="307"/>
      <c r="HL16" s="307"/>
      <c r="HM16" s="307"/>
      <c r="HN16" s="307"/>
      <c r="HO16" s="307"/>
      <c r="HP16" s="307"/>
      <c r="HQ16" s="307"/>
      <c r="HR16" s="307"/>
      <c r="HS16" s="307"/>
      <c r="HT16" s="307"/>
      <c r="HU16" s="307"/>
      <c r="HV16" s="307"/>
      <c r="HW16" s="307"/>
      <c r="HX16" s="307"/>
      <c r="HY16" s="307"/>
      <c r="HZ16" s="307"/>
      <c r="IA16" s="307"/>
      <c r="IB16" s="307"/>
      <c r="IC16" s="307"/>
      <c r="ID16" s="307"/>
      <c r="IE16" s="307"/>
      <c r="IF16" s="307"/>
      <c r="IG16" s="307"/>
      <c r="IH16" s="307"/>
      <c r="II16" s="307"/>
      <c r="IJ16" s="307"/>
      <c r="IK16" s="307"/>
      <c r="IL16" s="307"/>
      <c r="IM16" s="307"/>
      <c r="IN16" s="307"/>
      <c r="IO16" s="307"/>
      <c r="IP16" s="307"/>
      <c r="IQ16" s="307"/>
      <c r="IR16" s="307"/>
      <c r="IS16" s="307"/>
      <c r="IT16" s="307"/>
    </row>
    <row r="17" spans="1:254" ht="18">
      <c r="A17" s="307"/>
      <c r="B17" s="307"/>
      <c r="F17" s="307"/>
      <c r="G17" s="8"/>
      <c r="H17" s="133"/>
      <c r="I17" s="8"/>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c r="GY17" s="307"/>
      <c r="GZ17" s="307"/>
      <c r="HA17" s="307"/>
      <c r="HB17" s="307"/>
      <c r="HC17" s="307"/>
      <c r="HD17" s="307"/>
      <c r="HE17" s="307"/>
      <c r="HF17" s="307"/>
      <c r="HG17" s="307"/>
      <c r="HH17" s="307"/>
      <c r="HI17" s="307"/>
      <c r="HJ17" s="307"/>
      <c r="HK17" s="307"/>
      <c r="HL17" s="307"/>
      <c r="HM17" s="307"/>
      <c r="HN17" s="307"/>
      <c r="HO17" s="307"/>
      <c r="HP17" s="307"/>
      <c r="HQ17" s="307"/>
      <c r="HR17" s="307"/>
      <c r="HS17" s="307"/>
      <c r="HT17" s="307"/>
      <c r="HU17" s="307"/>
      <c r="HV17" s="307"/>
      <c r="HW17" s="307"/>
      <c r="HX17" s="307"/>
      <c r="HY17" s="307"/>
      <c r="HZ17" s="307"/>
      <c r="IA17" s="307"/>
      <c r="IB17" s="307"/>
      <c r="IC17" s="307"/>
      <c r="ID17" s="307"/>
      <c r="IE17" s="307"/>
      <c r="IF17" s="307"/>
      <c r="IG17" s="307"/>
      <c r="IH17" s="307"/>
      <c r="II17" s="307"/>
      <c r="IJ17" s="307"/>
      <c r="IK17" s="307"/>
      <c r="IL17" s="307"/>
      <c r="IM17" s="307"/>
      <c r="IN17" s="307"/>
      <c r="IO17" s="307"/>
      <c r="IP17" s="307"/>
      <c r="IQ17" s="307"/>
      <c r="IR17" s="307"/>
      <c r="IS17" s="307"/>
      <c r="IT17" s="307"/>
    </row>
    <row r="18" spans="1:254" ht="21" customHeight="1">
      <c r="A18" s="48" t="s">
        <v>0</v>
      </c>
      <c r="B18" s="307"/>
      <c r="C18" s="150"/>
      <c r="D18" s="149"/>
      <c r="E18" s="150"/>
      <c r="F18" s="307"/>
      <c r="G18" s="2"/>
      <c r="H18" s="133"/>
      <c r="I18" s="2"/>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c r="GY18" s="307"/>
      <c r="GZ18" s="307"/>
      <c r="HA18" s="307"/>
      <c r="HB18" s="307"/>
      <c r="HC18" s="307"/>
      <c r="HD18" s="307"/>
      <c r="HE18" s="307"/>
      <c r="HF18" s="307"/>
      <c r="HG18" s="307"/>
      <c r="HH18" s="307"/>
      <c r="HI18" s="307"/>
      <c r="HJ18" s="307"/>
      <c r="HK18" s="307"/>
      <c r="HL18" s="307"/>
      <c r="HM18" s="307"/>
      <c r="HN18" s="307"/>
      <c r="HO18" s="307"/>
      <c r="HP18" s="307"/>
      <c r="HQ18" s="307"/>
      <c r="HR18" s="307"/>
      <c r="HS18" s="307"/>
      <c r="HT18" s="307"/>
      <c r="HU18" s="307"/>
      <c r="HV18" s="307"/>
      <c r="HW18" s="307"/>
      <c r="HX18" s="307"/>
      <c r="HY18" s="307"/>
      <c r="HZ18" s="307"/>
      <c r="IA18" s="307"/>
      <c r="IB18" s="307"/>
      <c r="IC18" s="307"/>
      <c r="ID18" s="307"/>
      <c r="IE18" s="307"/>
      <c r="IF18" s="307"/>
      <c r="IG18" s="307"/>
      <c r="IH18" s="307"/>
      <c r="II18" s="307"/>
      <c r="IJ18" s="307"/>
      <c r="IK18" s="307"/>
      <c r="IL18" s="307"/>
      <c r="IM18" s="307"/>
      <c r="IN18" s="307"/>
      <c r="IO18" s="307"/>
      <c r="IP18" s="307"/>
      <c r="IQ18" s="307"/>
      <c r="IR18" s="307"/>
      <c r="IS18" s="307"/>
      <c r="IT18" s="307"/>
    </row>
    <row r="19" spans="1:254" ht="21" customHeight="1">
      <c r="A19" s="82" t="s">
        <v>650</v>
      </c>
      <c r="B19" s="5" t="s">
        <v>22</v>
      </c>
      <c r="C19" s="250">
        <v>204369</v>
      </c>
      <c r="D19" s="56"/>
      <c r="E19" s="250">
        <v>927256</v>
      </c>
      <c r="F19" s="5"/>
      <c r="G19" s="250">
        <f>ROUND(SUM(C19+E19),1)</f>
        <v>1131625</v>
      </c>
      <c r="H19" s="76"/>
      <c r="I19" s="250">
        <v>498787</v>
      </c>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c r="HQ19" s="307"/>
      <c r="HR19" s="307"/>
      <c r="HS19" s="307"/>
      <c r="HT19" s="307"/>
      <c r="HU19" s="307"/>
      <c r="HV19" s="307"/>
      <c r="HW19" s="307"/>
      <c r="HX19" s="307"/>
      <c r="HY19" s="307"/>
      <c r="HZ19" s="307"/>
      <c r="IA19" s="307"/>
      <c r="IB19" s="307"/>
      <c r="IC19" s="307"/>
      <c r="ID19" s="307"/>
      <c r="IE19" s="307"/>
      <c r="IF19" s="307"/>
      <c r="IG19" s="307"/>
      <c r="IH19" s="307"/>
      <c r="II19" s="307"/>
      <c r="IJ19" s="307"/>
      <c r="IK19" s="307"/>
      <c r="IL19" s="307"/>
      <c r="IM19" s="307"/>
      <c r="IN19" s="307"/>
      <c r="IO19" s="307"/>
      <c r="IP19" s="307"/>
      <c r="IQ19" s="307"/>
      <c r="IR19" s="307"/>
      <c r="IS19" s="307"/>
      <c r="IT19" s="307"/>
    </row>
    <row r="20" spans="1:254" ht="21" customHeight="1">
      <c r="A20" s="48" t="s">
        <v>651</v>
      </c>
      <c r="B20" s="5" t="s">
        <v>22</v>
      </c>
      <c r="C20" s="58">
        <f>ROUND(SUM(C19:C19),1)</f>
        <v>204369</v>
      </c>
      <c r="D20" s="60"/>
      <c r="E20" s="58">
        <f>ROUND(SUM(E19:E19),1)</f>
        <v>927256</v>
      </c>
      <c r="F20" s="5"/>
      <c r="G20" s="247">
        <f>ROUND(SUM(G19:G19),1)</f>
        <v>1131625</v>
      </c>
      <c r="H20" s="140"/>
      <c r="I20" s="247">
        <f>ROUND(SUM(I19:I19),1)</f>
        <v>498787</v>
      </c>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307"/>
      <c r="DQ20" s="307"/>
      <c r="DR20" s="307"/>
      <c r="DS20" s="307"/>
      <c r="DT20" s="307"/>
      <c r="DU20" s="307"/>
      <c r="DV20" s="307"/>
      <c r="DW20" s="307"/>
      <c r="DX20" s="307"/>
      <c r="DY20" s="307"/>
      <c r="DZ20" s="307"/>
      <c r="EA20" s="307"/>
      <c r="EB20" s="307"/>
      <c r="EC20" s="307"/>
      <c r="ED20" s="307"/>
      <c r="EE20" s="307"/>
      <c r="EF20" s="307"/>
      <c r="EG20" s="307"/>
      <c r="EH20" s="307"/>
      <c r="EI20" s="307"/>
      <c r="EJ20" s="307"/>
      <c r="EK20" s="307"/>
      <c r="EL20" s="307"/>
      <c r="EM20" s="307"/>
      <c r="EN20" s="307"/>
      <c r="EO20" s="307"/>
      <c r="EP20" s="307"/>
      <c r="EQ20" s="307"/>
      <c r="ER20" s="307"/>
      <c r="ES20" s="307"/>
      <c r="ET20" s="307"/>
      <c r="EU20" s="307"/>
      <c r="EV20" s="307"/>
      <c r="EW20" s="307"/>
      <c r="EX20" s="307"/>
      <c r="EY20" s="307"/>
      <c r="EZ20" s="307"/>
      <c r="FA20" s="307"/>
      <c r="FB20" s="307"/>
      <c r="FC20" s="307"/>
      <c r="FD20" s="307"/>
      <c r="FE20" s="307"/>
      <c r="FF20" s="307"/>
      <c r="FG20" s="307"/>
      <c r="FH20" s="307"/>
      <c r="FI20" s="307"/>
      <c r="FJ20" s="307"/>
      <c r="FK20" s="307"/>
      <c r="FL20" s="307"/>
      <c r="FM20" s="307"/>
      <c r="FN20" s="307"/>
      <c r="FO20" s="307"/>
      <c r="FP20" s="307"/>
      <c r="FQ20" s="307"/>
      <c r="FR20" s="307"/>
      <c r="FS20" s="307"/>
      <c r="FT20" s="307"/>
      <c r="FU20" s="307"/>
      <c r="FV20" s="307"/>
      <c r="FW20" s="307"/>
      <c r="FX20" s="307"/>
      <c r="FY20" s="307"/>
      <c r="FZ20" s="307"/>
      <c r="GA20" s="307"/>
      <c r="GB20" s="307"/>
      <c r="GC20" s="307"/>
      <c r="GD20" s="307"/>
      <c r="GE20" s="307"/>
      <c r="GF20" s="307"/>
      <c r="GG20" s="307"/>
      <c r="GH20" s="307"/>
      <c r="GI20" s="307"/>
      <c r="GJ20" s="307"/>
      <c r="GK20" s="307"/>
      <c r="GL20" s="307"/>
      <c r="GM20" s="307"/>
      <c r="GN20" s="307"/>
      <c r="GO20" s="307"/>
      <c r="GP20" s="307"/>
      <c r="GQ20" s="307"/>
      <c r="GR20" s="307"/>
      <c r="GS20" s="307"/>
      <c r="GT20" s="307"/>
      <c r="GU20" s="307"/>
      <c r="GV20" s="307"/>
      <c r="GW20" s="307"/>
      <c r="GX20" s="307"/>
      <c r="GY20" s="307"/>
      <c r="GZ20" s="307"/>
      <c r="HA20" s="307"/>
      <c r="HB20" s="307"/>
      <c r="HC20" s="307"/>
      <c r="HD20" s="307"/>
      <c r="HE20" s="307"/>
      <c r="HF20" s="307"/>
      <c r="HG20" s="307"/>
      <c r="HH20" s="307"/>
      <c r="HI20" s="307"/>
      <c r="HJ20" s="307"/>
      <c r="HK20" s="307"/>
      <c r="HL20" s="307"/>
      <c r="HM20" s="307"/>
      <c r="HN20" s="307"/>
      <c r="HO20" s="307"/>
      <c r="HP20" s="307"/>
      <c r="HQ20" s="307"/>
      <c r="HR20" s="307"/>
      <c r="HS20" s="307"/>
      <c r="HT20" s="307"/>
      <c r="HU20" s="307"/>
      <c r="HV20" s="307"/>
      <c r="HW20" s="307"/>
      <c r="HX20" s="307"/>
      <c r="HY20" s="307"/>
      <c r="HZ20" s="307"/>
      <c r="IA20" s="307"/>
      <c r="IB20" s="307"/>
      <c r="IC20" s="307"/>
      <c r="ID20" s="307"/>
      <c r="IE20" s="307"/>
      <c r="IF20" s="307"/>
      <c r="IG20" s="307"/>
      <c r="IH20" s="307"/>
      <c r="II20" s="307"/>
      <c r="IJ20" s="307"/>
      <c r="IK20" s="307"/>
      <c r="IL20" s="307"/>
      <c r="IM20" s="307"/>
      <c r="IN20" s="307"/>
      <c r="IO20" s="307"/>
      <c r="IP20" s="307"/>
      <c r="IQ20" s="307"/>
      <c r="IR20" s="307"/>
      <c r="IS20" s="307"/>
      <c r="IT20" s="307"/>
    </row>
    <row r="21" spans="1:254" ht="18">
      <c r="A21" s="2"/>
      <c r="B21" s="307"/>
      <c r="C21" s="25"/>
      <c r="D21" s="60"/>
      <c r="E21" s="25"/>
      <c r="F21" s="307"/>
      <c r="G21" s="8"/>
      <c r="H21" s="133"/>
      <c r="I21" s="61"/>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c r="CM21" s="307"/>
      <c r="CN21" s="307"/>
      <c r="CO21" s="307"/>
      <c r="CP21" s="307"/>
      <c r="CQ21" s="307"/>
      <c r="CR21" s="307"/>
      <c r="CS21" s="307"/>
      <c r="CT21" s="307"/>
      <c r="CU21" s="307"/>
      <c r="CV21" s="307"/>
      <c r="CW21" s="307"/>
      <c r="CX21" s="307"/>
      <c r="CY21" s="307"/>
      <c r="CZ21" s="307"/>
      <c r="DA21" s="307"/>
      <c r="DB21" s="307"/>
      <c r="DC21" s="307"/>
      <c r="DD21" s="307"/>
      <c r="DE21" s="307"/>
      <c r="DF21" s="307"/>
      <c r="DG21" s="307"/>
      <c r="DH21" s="307"/>
      <c r="DI21" s="307"/>
      <c r="DJ21" s="307"/>
      <c r="DK21" s="307"/>
      <c r="DL21" s="307"/>
      <c r="DM21" s="307"/>
      <c r="DN21" s="307"/>
      <c r="DO21" s="307"/>
      <c r="DP21" s="307"/>
      <c r="DQ21" s="307"/>
      <c r="DR21" s="307"/>
      <c r="DS21" s="307"/>
      <c r="DT21" s="307"/>
      <c r="DU21" s="307"/>
      <c r="DV21" s="307"/>
      <c r="DW21" s="307"/>
      <c r="DX21" s="307"/>
      <c r="DY21" s="307"/>
      <c r="DZ21" s="307"/>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307"/>
      <c r="FY21" s="307"/>
      <c r="FZ21" s="307"/>
      <c r="GA21" s="307"/>
      <c r="GB21" s="307"/>
      <c r="GC21" s="307"/>
      <c r="GD21" s="307"/>
      <c r="GE21" s="307"/>
      <c r="GF21" s="307"/>
      <c r="GG21" s="307"/>
      <c r="GH21" s="307"/>
      <c r="GI21" s="307"/>
      <c r="GJ21" s="307"/>
      <c r="GK21" s="307"/>
      <c r="GL21" s="307"/>
      <c r="GM21" s="307"/>
      <c r="GN21" s="307"/>
      <c r="GO21" s="307"/>
      <c r="GP21" s="307"/>
      <c r="GQ21" s="307"/>
      <c r="GR21" s="307"/>
      <c r="GS21" s="307"/>
      <c r="GT21" s="307"/>
      <c r="GU21" s="307"/>
      <c r="GV21" s="307"/>
      <c r="GW21" s="307"/>
      <c r="GX21" s="307"/>
      <c r="GY21" s="307"/>
      <c r="GZ21" s="307"/>
      <c r="HA21" s="307"/>
      <c r="HB21" s="307"/>
      <c r="HC21" s="307"/>
      <c r="HD21" s="307"/>
      <c r="HE21" s="307"/>
      <c r="HF21" s="307"/>
      <c r="HG21" s="307"/>
      <c r="HH21" s="307"/>
      <c r="HI21" s="307"/>
      <c r="HJ21" s="307"/>
      <c r="HK21" s="307"/>
      <c r="HL21" s="307"/>
      <c r="HM21" s="307"/>
      <c r="HN21" s="307"/>
      <c r="HO21" s="307"/>
      <c r="HP21" s="307"/>
      <c r="HQ21" s="307"/>
      <c r="HR21" s="307"/>
      <c r="HS21" s="307"/>
      <c r="HT21" s="307"/>
      <c r="HU21" s="307"/>
      <c r="HV21" s="307"/>
      <c r="HW21" s="307"/>
      <c r="HX21" s="307"/>
      <c r="HY21" s="307"/>
      <c r="HZ21" s="307"/>
      <c r="IA21" s="307"/>
      <c r="IB21" s="307"/>
      <c r="IC21" s="307"/>
      <c r="ID21" s="307"/>
      <c r="IE21" s="307"/>
      <c r="IF21" s="307"/>
      <c r="IG21" s="307"/>
      <c r="IH21" s="307"/>
      <c r="II21" s="307"/>
      <c r="IJ21" s="307"/>
      <c r="IK21" s="307"/>
      <c r="IL21" s="307"/>
      <c r="IM21" s="307"/>
      <c r="IN21" s="307"/>
      <c r="IO21" s="307"/>
      <c r="IP21" s="307"/>
      <c r="IQ21" s="307"/>
      <c r="IR21" s="307"/>
      <c r="IS21" s="307"/>
      <c r="IT21" s="307"/>
    </row>
    <row r="22" spans="1:254" ht="21" customHeight="1">
      <c r="A22" s="48" t="s">
        <v>6</v>
      </c>
      <c r="B22" s="307"/>
      <c r="C22" s="22"/>
      <c r="D22" s="30"/>
      <c r="E22" s="22"/>
      <c r="F22" s="307"/>
      <c r="G22" s="2"/>
      <c r="H22" s="133"/>
      <c r="I22" s="43"/>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307"/>
      <c r="FY22" s="307"/>
      <c r="FZ22" s="307"/>
      <c r="GA22" s="307"/>
      <c r="GB22" s="307"/>
      <c r="GC22" s="307"/>
      <c r="GD22" s="307"/>
      <c r="GE22" s="307"/>
      <c r="GF22" s="307"/>
      <c r="GG22" s="307"/>
      <c r="GH22" s="307"/>
      <c r="GI22" s="307"/>
      <c r="GJ22" s="307"/>
      <c r="GK22" s="307"/>
      <c r="GL22" s="307"/>
      <c r="GM22" s="307"/>
      <c r="GN22" s="307"/>
      <c r="GO22" s="307"/>
      <c r="GP22" s="307"/>
      <c r="GQ22" s="307"/>
      <c r="GR22" s="307"/>
      <c r="GS22" s="307"/>
      <c r="GT22" s="307"/>
      <c r="GU22" s="307"/>
      <c r="GV22" s="307"/>
      <c r="GW22" s="307"/>
      <c r="GX22" s="307"/>
      <c r="GY22" s="307"/>
      <c r="GZ22" s="307"/>
      <c r="HA22" s="307"/>
      <c r="HB22" s="307"/>
      <c r="HC22" s="307"/>
      <c r="HD22" s="307"/>
      <c r="HE22" s="307"/>
      <c r="HF22" s="307"/>
      <c r="HG22" s="307"/>
      <c r="HH22" s="307"/>
      <c r="HI22" s="307"/>
      <c r="HJ22" s="307"/>
      <c r="HK22" s="307"/>
      <c r="HL22" s="307"/>
      <c r="HM22" s="307"/>
      <c r="HN22" s="307"/>
      <c r="HO22" s="307"/>
      <c r="HP22" s="307"/>
      <c r="HQ22" s="307"/>
      <c r="HR22" s="307"/>
      <c r="HS22" s="307"/>
      <c r="HT22" s="307"/>
      <c r="HU22" s="307"/>
      <c r="HV22" s="307"/>
      <c r="HW22" s="307"/>
      <c r="HX22" s="307"/>
      <c r="HY22" s="307"/>
      <c r="HZ22" s="307"/>
      <c r="IA22" s="307"/>
      <c r="IB22" s="307"/>
      <c r="IC22" s="307"/>
      <c r="ID22" s="307"/>
      <c r="IE22" s="307"/>
      <c r="IF22" s="307"/>
      <c r="IG22" s="307"/>
      <c r="IH22" s="307"/>
      <c r="II22" s="307"/>
      <c r="IJ22" s="307"/>
      <c r="IK22" s="307"/>
      <c r="IL22" s="307"/>
      <c r="IM22" s="307"/>
      <c r="IN22" s="307"/>
      <c r="IO22" s="307"/>
      <c r="IP22" s="307"/>
      <c r="IQ22" s="307"/>
      <c r="IR22" s="307"/>
      <c r="IS22" s="307"/>
      <c r="IT22" s="307"/>
    </row>
    <row r="23" spans="1:254" ht="21" customHeight="1">
      <c r="A23" s="2" t="s">
        <v>106</v>
      </c>
      <c r="B23" s="307"/>
      <c r="C23" s="22"/>
      <c r="D23" s="30"/>
      <c r="E23" s="22"/>
      <c r="F23" s="307"/>
      <c r="G23" s="2"/>
      <c r="H23" s="133"/>
      <c r="I23" s="43"/>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c r="CP23" s="307"/>
      <c r="CQ23" s="307"/>
      <c r="CR23" s="307"/>
      <c r="CS23" s="307"/>
      <c r="CT23" s="307"/>
      <c r="CU23" s="307"/>
      <c r="CV23" s="307"/>
      <c r="CW23" s="307"/>
      <c r="CX23" s="307"/>
      <c r="CY23" s="307"/>
      <c r="CZ23" s="307"/>
      <c r="DA23" s="307"/>
      <c r="DB23" s="307"/>
      <c r="DC23" s="307"/>
      <c r="DD23" s="307"/>
      <c r="DE23" s="307"/>
      <c r="DF23" s="307"/>
      <c r="DG23" s="307"/>
      <c r="DH23" s="307"/>
      <c r="DI23" s="307"/>
      <c r="DJ23" s="307"/>
      <c r="DK23" s="307"/>
      <c r="DL23" s="307"/>
      <c r="DM23" s="307"/>
      <c r="DN23" s="307"/>
      <c r="DO23" s="307"/>
      <c r="DP23" s="307"/>
      <c r="DQ23" s="307"/>
      <c r="DR23" s="307"/>
      <c r="DS23" s="307"/>
      <c r="DT23" s="307"/>
      <c r="DU23" s="307"/>
      <c r="DV23" s="307"/>
      <c r="DW23" s="307"/>
      <c r="DX23" s="307"/>
      <c r="DY23" s="307"/>
      <c r="DZ23" s="307"/>
      <c r="EA23" s="307"/>
      <c r="EB23" s="307"/>
      <c r="EC23" s="307"/>
      <c r="ED23" s="307"/>
      <c r="EE23" s="307"/>
      <c r="EF23" s="307"/>
      <c r="EG23" s="307"/>
      <c r="EH23" s="307"/>
      <c r="EI23" s="307"/>
      <c r="EJ23" s="307"/>
      <c r="EK23" s="307"/>
      <c r="EL23" s="307"/>
      <c r="EM23" s="307"/>
      <c r="EN23" s="307"/>
      <c r="EO23" s="307"/>
      <c r="EP23" s="307"/>
      <c r="EQ23" s="307"/>
      <c r="ER23" s="307"/>
      <c r="ES23" s="307"/>
      <c r="ET23" s="307"/>
      <c r="EU23" s="307"/>
      <c r="EV23" s="307"/>
      <c r="EW23" s="307"/>
      <c r="EX23" s="307"/>
      <c r="EY23" s="307"/>
      <c r="EZ23" s="307"/>
      <c r="FA23" s="307"/>
      <c r="FB23" s="307"/>
      <c r="FC23" s="307"/>
      <c r="FD23" s="307"/>
      <c r="FE23" s="307"/>
      <c r="FF23" s="307"/>
      <c r="FG23" s="307"/>
      <c r="FH23" s="307"/>
      <c r="FI23" s="307"/>
      <c r="FJ23" s="307"/>
      <c r="FK23" s="307"/>
      <c r="FL23" s="307"/>
      <c r="FM23" s="307"/>
      <c r="FN23" s="307"/>
      <c r="FO23" s="307"/>
      <c r="FP23" s="307"/>
      <c r="FQ23" s="307"/>
      <c r="FR23" s="307"/>
      <c r="FS23" s="307"/>
      <c r="FT23" s="307"/>
      <c r="FU23" s="307"/>
      <c r="FV23" s="307"/>
      <c r="FW23" s="307"/>
      <c r="FX23" s="307"/>
      <c r="FY23" s="307"/>
      <c r="FZ23" s="307"/>
      <c r="GA23" s="307"/>
      <c r="GB23" s="307"/>
      <c r="GC23" s="307"/>
      <c r="GD23" s="307"/>
      <c r="GE23" s="307"/>
      <c r="GF23" s="307"/>
      <c r="GG23" s="307"/>
      <c r="GH23" s="307"/>
      <c r="GI23" s="307"/>
      <c r="GJ23" s="307"/>
      <c r="GK23" s="307"/>
      <c r="GL23" s="307"/>
      <c r="GM23" s="307"/>
      <c r="GN23" s="307"/>
      <c r="GO23" s="307"/>
      <c r="GP23" s="307"/>
      <c r="GQ23" s="307"/>
      <c r="GR23" s="307"/>
      <c r="GS23" s="307"/>
      <c r="GT23" s="307"/>
      <c r="GU23" s="307"/>
      <c r="GV23" s="307"/>
      <c r="GW23" s="307"/>
      <c r="GX23" s="307"/>
      <c r="GY23" s="307"/>
      <c r="GZ23" s="307"/>
      <c r="HA23" s="307"/>
      <c r="HB23" s="307"/>
      <c r="HC23" s="307"/>
      <c r="HD23" s="307"/>
      <c r="HE23" s="307"/>
      <c r="HF23" s="307"/>
      <c r="HG23" s="307"/>
      <c r="HH23" s="307"/>
      <c r="HI23" s="307"/>
      <c r="HJ23" s="307"/>
      <c r="HK23" s="307"/>
      <c r="HL23" s="307"/>
      <c r="HM23" s="307"/>
      <c r="HN23" s="307"/>
      <c r="HO23" s="307"/>
      <c r="HP23" s="307"/>
      <c r="HQ23" s="307"/>
      <c r="HR23" s="307"/>
      <c r="HS23" s="307"/>
      <c r="HT23" s="307"/>
      <c r="HU23" s="307"/>
      <c r="HV23" s="307"/>
      <c r="HW23" s="307"/>
      <c r="HX23" s="307"/>
      <c r="HY23" s="307"/>
      <c r="HZ23" s="307"/>
      <c r="IA23" s="307"/>
      <c r="IB23" s="307"/>
      <c r="IC23" s="307"/>
      <c r="ID23" s="307"/>
      <c r="IE23" s="307"/>
      <c r="IF23" s="307"/>
      <c r="IG23" s="307"/>
      <c r="IH23" s="307"/>
      <c r="II23" s="307"/>
      <c r="IJ23" s="307"/>
      <c r="IK23" s="307"/>
      <c r="IL23" s="307"/>
      <c r="IM23" s="307"/>
      <c r="IN23" s="307"/>
      <c r="IO23" s="307"/>
      <c r="IP23" s="307"/>
      <c r="IQ23" s="307"/>
      <c r="IR23" s="307"/>
      <c r="IS23" s="307"/>
      <c r="IT23" s="307"/>
    </row>
    <row r="24" spans="1:254" ht="21" customHeight="1">
      <c r="A24" s="82" t="s">
        <v>652</v>
      </c>
      <c r="B24" s="307" t="s">
        <v>22</v>
      </c>
      <c r="C24" s="22">
        <v>78957</v>
      </c>
      <c r="D24" s="30"/>
      <c r="E24" s="22">
        <v>0</v>
      </c>
      <c r="F24" s="307"/>
      <c r="G24" s="22">
        <f>ROUND(SUM(C24+E24),1)</f>
        <v>78957</v>
      </c>
      <c r="H24" s="24"/>
      <c r="I24" s="22">
        <v>81225</v>
      </c>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c r="CM24" s="307"/>
      <c r="CN24" s="307"/>
      <c r="CO24" s="307"/>
      <c r="CP24" s="307"/>
      <c r="CQ24" s="307"/>
      <c r="CR24" s="307"/>
      <c r="CS24" s="307"/>
      <c r="CT24" s="307"/>
      <c r="CU24" s="307"/>
      <c r="CV24" s="307"/>
      <c r="CW24" s="307"/>
      <c r="CX24" s="307"/>
      <c r="CY24" s="307"/>
      <c r="CZ24" s="307"/>
      <c r="DA24" s="307"/>
      <c r="DB24" s="307"/>
      <c r="DC24" s="307"/>
      <c r="DD24" s="307"/>
      <c r="DE24" s="307"/>
      <c r="DF24" s="307"/>
      <c r="DG24" s="307"/>
      <c r="DH24" s="307"/>
      <c r="DI24" s="307"/>
      <c r="DJ24" s="307"/>
      <c r="DK24" s="307"/>
      <c r="DL24" s="307"/>
      <c r="DM24" s="307"/>
      <c r="DN24" s="307"/>
      <c r="DO24" s="307"/>
      <c r="DP24" s="307"/>
      <c r="DQ24" s="307"/>
      <c r="DR24" s="307"/>
      <c r="DS24" s="307"/>
      <c r="DT24" s="307"/>
      <c r="DU24" s="307"/>
      <c r="DV24" s="307"/>
      <c r="DW24" s="307"/>
      <c r="DX24" s="307"/>
      <c r="DY24" s="307"/>
      <c r="DZ24" s="307"/>
      <c r="EA24" s="307"/>
      <c r="EB24" s="307"/>
      <c r="EC24" s="307"/>
      <c r="ED24" s="307"/>
      <c r="EE24" s="307"/>
      <c r="EF24" s="307"/>
      <c r="EG24" s="307"/>
      <c r="EH24" s="307"/>
      <c r="EI24" s="307"/>
      <c r="EJ24" s="307"/>
      <c r="EK24" s="307"/>
      <c r="EL24" s="307"/>
      <c r="EM24" s="307"/>
      <c r="EN24" s="307"/>
      <c r="EO24" s="307"/>
      <c r="EP24" s="307"/>
      <c r="EQ24" s="307"/>
      <c r="ER24" s="307"/>
      <c r="ES24" s="307"/>
      <c r="ET24" s="307"/>
      <c r="EU24" s="307"/>
      <c r="EV24" s="307"/>
      <c r="EW24" s="307"/>
      <c r="EX24" s="307"/>
      <c r="EY24" s="307"/>
      <c r="EZ24" s="307"/>
      <c r="FA24" s="307"/>
      <c r="FB24" s="307"/>
      <c r="FC24" s="307"/>
      <c r="FD24" s="307"/>
      <c r="FE24" s="307"/>
      <c r="FF24" s="307"/>
      <c r="FG24" s="307"/>
      <c r="FH24" s="307"/>
      <c r="FI24" s="307"/>
      <c r="FJ24" s="307"/>
      <c r="FK24" s="307"/>
      <c r="FL24" s="307"/>
      <c r="FM24" s="307"/>
      <c r="FN24" s="307"/>
      <c r="FO24" s="307"/>
      <c r="FP24" s="307"/>
      <c r="FQ24" s="307"/>
      <c r="FR24" s="307"/>
      <c r="FS24" s="307"/>
      <c r="FT24" s="307"/>
      <c r="FU24" s="307"/>
      <c r="FV24" s="307"/>
      <c r="FW24" s="307"/>
      <c r="FX24" s="307"/>
      <c r="FY24" s="307"/>
      <c r="FZ24" s="307"/>
      <c r="GA24" s="307"/>
      <c r="GB24" s="307"/>
      <c r="GC24" s="307"/>
      <c r="GD24" s="307"/>
      <c r="GE24" s="307"/>
      <c r="GF24" s="307"/>
      <c r="GG24" s="307"/>
      <c r="GH24" s="307"/>
      <c r="GI24" s="307"/>
      <c r="GJ24" s="307"/>
      <c r="GK24" s="307"/>
      <c r="GL24" s="307"/>
      <c r="GM24" s="307"/>
      <c r="GN24" s="307"/>
      <c r="GO24" s="307"/>
      <c r="GP24" s="307"/>
      <c r="GQ24" s="307"/>
      <c r="GR24" s="307"/>
      <c r="GS24" s="307"/>
      <c r="GT24" s="307"/>
      <c r="GU24" s="307"/>
      <c r="GV24" s="307"/>
      <c r="GW24" s="307"/>
      <c r="GX24" s="307"/>
      <c r="GY24" s="307"/>
      <c r="GZ24" s="307"/>
      <c r="HA24" s="307"/>
      <c r="HB24" s="307"/>
      <c r="HC24" s="307"/>
      <c r="HD24" s="307"/>
      <c r="HE24" s="307"/>
      <c r="HF24" s="307"/>
      <c r="HG24" s="307"/>
      <c r="HH24" s="307"/>
      <c r="HI24" s="307"/>
      <c r="HJ24" s="307"/>
      <c r="HK24" s="307"/>
      <c r="HL24" s="307"/>
      <c r="HM24" s="307"/>
      <c r="HN24" s="307"/>
      <c r="HO24" s="307"/>
      <c r="HP24" s="307"/>
      <c r="HQ24" s="307"/>
      <c r="HR24" s="307"/>
      <c r="HS24" s="307"/>
      <c r="HT24" s="307"/>
      <c r="HU24" s="307"/>
      <c r="HV24" s="307"/>
      <c r="HW24" s="307"/>
      <c r="HX24" s="307"/>
      <c r="HY24" s="307"/>
      <c r="HZ24" s="307"/>
      <c r="IA24" s="307"/>
      <c r="IB24" s="307"/>
      <c r="IC24" s="307"/>
      <c r="ID24" s="307"/>
      <c r="IE24" s="307"/>
      <c r="IF24" s="307"/>
      <c r="IG24" s="307"/>
      <c r="IH24" s="307"/>
      <c r="II24" s="307"/>
      <c r="IJ24" s="307"/>
      <c r="IK24" s="307"/>
      <c r="IL24" s="307"/>
      <c r="IM24" s="307"/>
      <c r="IN24" s="307"/>
      <c r="IO24" s="307"/>
      <c r="IP24" s="307"/>
      <c r="IQ24" s="307"/>
      <c r="IR24" s="307"/>
      <c r="IS24" s="307"/>
      <c r="IT24" s="307"/>
    </row>
    <row r="25" spans="1:254" ht="21" customHeight="1">
      <c r="A25" s="82" t="s">
        <v>653</v>
      </c>
      <c r="B25" s="307" t="s">
        <v>22</v>
      </c>
      <c r="C25" s="22">
        <v>65629</v>
      </c>
      <c r="D25" s="30"/>
      <c r="E25" s="22">
        <v>0</v>
      </c>
      <c r="F25" s="307"/>
      <c r="G25" s="22">
        <f t="shared" ref="G25:G26" si="0">ROUND(SUM(C25+E25),1)</f>
        <v>65629</v>
      </c>
      <c r="H25" s="24"/>
      <c r="I25" s="22">
        <v>48148</v>
      </c>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307"/>
      <c r="CM25" s="307"/>
      <c r="CN25" s="307"/>
      <c r="CO25" s="307"/>
      <c r="CP25" s="307"/>
      <c r="CQ25" s="307"/>
      <c r="CR25" s="307"/>
      <c r="CS25" s="307"/>
      <c r="CT25" s="307"/>
      <c r="CU25" s="307"/>
      <c r="CV25" s="307"/>
      <c r="CW25" s="307"/>
      <c r="CX25" s="307"/>
      <c r="CY25" s="307"/>
      <c r="CZ25" s="307"/>
      <c r="DA25" s="307"/>
      <c r="DB25" s="307"/>
      <c r="DC25" s="307"/>
      <c r="DD25" s="307"/>
      <c r="DE25" s="307"/>
      <c r="DF25" s="307"/>
      <c r="DG25" s="307"/>
      <c r="DH25" s="307"/>
      <c r="DI25" s="307"/>
      <c r="DJ25" s="307"/>
      <c r="DK25" s="307"/>
      <c r="DL25" s="307"/>
      <c r="DM25" s="307"/>
      <c r="DN25" s="307"/>
      <c r="DO25" s="307"/>
      <c r="DP25" s="307"/>
      <c r="DQ25" s="307"/>
      <c r="DR25" s="307"/>
      <c r="DS25" s="307"/>
      <c r="DT25" s="307"/>
      <c r="DU25" s="307"/>
      <c r="DV25" s="307"/>
      <c r="DW25" s="307"/>
      <c r="DX25" s="307"/>
      <c r="DY25" s="307"/>
      <c r="DZ25" s="307"/>
      <c r="EA25" s="307"/>
      <c r="EB25" s="307"/>
      <c r="EC25" s="307"/>
      <c r="ED25" s="307"/>
      <c r="EE25" s="307"/>
      <c r="EF25" s="307"/>
      <c r="EG25" s="307"/>
      <c r="EH25" s="307"/>
      <c r="EI25" s="307"/>
      <c r="EJ25" s="307"/>
      <c r="EK25" s="307"/>
      <c r="EL25" s="307"/>
      <c r="EM25" s="307"/>
      <c r="EN25" s="307"/>
      <c r="EO25" s="307"/>
      <c r="EP25" s="307"/>
      <c r="EQ25" s="307"/>
      <c r="ER25" s="307"/>
      <c r="ES25" s="307"/>
      <c r="ET25" s="307"/>
      <c r="EU25" s="307"/>
      <c r="EV25" s="307"/>
      <c r="EW25" s="307"/>
      <c r="EX25" s="307"/>
      <c r="EY25" s="307"/>
      <c r="EZ25" s="307"/>
      <c r="FA25" s="307"/>
      <c r="FB25" s="307"/>
      <c r="FC25" s="307"/>
      <c r="FD25" s="307"/>
      <c r="FE25" s="307"/>
      <c r="FF25" s="307"/>
      <c r="FG25" s="307"/>
      <c r="FH25" s="307"/>
      <c r="FI25" s="307"/>
      <c r="FJ25" s="307"/>
      <c r="FK25" s="307"/>
      <c r="FL25" s="307"/>
      <c r="FM25" s="307"/>
      <c r="FN25" s="307"/>
      <c r="FO25" s="307"/>
      <c r="FP25" s="307"/>
      <c r="FQ25" s="307"/>
      <c r="FR25" s="307"/>
      <c r="FS25" s="307"/>
      <c r="FT25" s="307"/>
      <c r="FU25" s="307"/>
      <c r="FV25" s="307"/>
      <c r="FW25" s="307"/>
      <c r="FX25" s="307"/>
      <c r="FY25" s="307"/>
      <c r="FZ25" s="307"/>
      <c r="GA25" s="307"/>
      <c r="GB25" s="307"/>
      <c r="GC25" s="307"/>
      <c r="GD25" s="307"/>
      <c r="GE25" s="307"/>
      <c r="GF25" s="307"/>
      <c r="GG25" s="307"/>
      <c r="GH25" s="307"/>
      <c r="GI25" s="307"/>
      <c r="GJ25" s="307"/>
      <c r="GK25" s="307"/>
      <c r="GL25" s="307"/>
      <c r="GM25" s="307"/>
      <c r="GN25" s="307"/>
      <c r="GO25" s="307"/>
      <c r="GP25" s="307"/>
      <c r="GQ25" s="307"/>
      <c r="GR25" s="307"/>
      <c r="GS25" s="307"/>
      <c r="GT25" s="307"/>
      <c r="GU25" s="307"/>
      <c r="GV25" s="307"/>
      <c r="GW25" s="307"/>
      <c r="GX25" s="307"/>
      <c r="GY25" s="307"/>
      <c r="GZ25" s="307"/>
      <c r="HA25" s="307"/>
      <c r="HB25" s="307"/>
      <c r="HC25" s="307"/>
      <c r="HD25" s="307"/>
      <c r="HE25" s="307"/>
      <c r="HF25" s="307"/>
      <c r="HG25" s="307"/>
      <c r="HH25" s="307"/>
      <c r="HI25" s="307"/>
      <c r="HJ25" s="307"/>
      <c r="HK25" s="307"/>
      <c r="HL25" s="307"/>
      <c r="HM25" s="307"/>
      <c r="HN25" s="307"/>
      <c r="HO25" s="307"/>
      <c r="HP25" s="307"/>
      <c r="HQ25" s="307"/>
      <c r="HR25" s="307"/>
      <c r="HS25" s="307"/>
      <c r="HT25" s="307"/>
      <c r="HU25" s="307"/>
      <c r="HV25" s="307"/>
      <c r="HW25" s="307"/>
      <c r="HX25" s="307"/>
      <c r="HY25" s="307"/>
      <c r="HZ25" s="307"/>
      <c r="IA25" s="307"/>
      <c r="IB25" s="307"/>
      <c r="IC25" s="307"/>
      <c r="ID25" s="307"/>
      <c r="IE25" s="307"/>
      <c r="IF25" s="307"/>
      <c r="IG25" s="307"/>
      <c r="IH25" s="307"/>
      <c r="II25" s="307"/>
      <c r="IJ25" s="307"/>
      <c r="IK25" s="307"/>
      <c r="IL25" s="307"/>
      <c r="IM25" s="307"/>
      <c r="IN25" s="307"/>
      <c r="IO25" s="307"/>
      <c r="IP25" s="307"/>
      <c r="IQ25" s="307"/>
      <c r="IR25" s="307"/>
      <c r="IS25" s="307"/>
      <c r="IT25" s="307"/>
    </row>
    <row r="26" spans="1:254" ht="21" customHeight="1">
      <c r="A26" s="82" t="s">
        <v>654</v>
      </c>
      <c r="B26" s="307" t="s">
        <v>22</v>
      </c>
      <c r="C26" s="22">
        <v>50214</v>
      </c>
      <c r="D26" s="30"/>
      <c r="E26" s="22">
        <v>0</v>
      </c>
      <c r="F26" s="307"/>
      <c r="G26" s="22">
        <f t="shared" si="0"/>
        <v>50214</v>
      </c>
      <c r="H26" s="24"/>
      <c r="I26" s="22">
        <v>50499</v>
      </c>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7"/>
      <c r="CR26" s="307"/>
      <c r="CS26" s="307"/>
      <c r="CT26" s="307"/>
      <c r="CU26" s="307"/>
      <c r="CV26" s="307"/>
      <c r="CW26" s="307"/>
      <c r="CX26" s="307"/>
      <c r="CY26" s="307"/>
      <c r="CZ26" s="307"/>
      <c r="DA26" s="307"/>
      <c r="DB26" s="307"/>
      <c r="DC26" s="307"/>
      <c r="DD26" s="307"/>
      <c r="DE26" s="307"/>
      <c r="DF26" s="307"/>
      <c r="DG26" s="307"/>
      <c r="DH26" s="307"/>
      <c r="DI26" s="307"/>
      <c r="DJ26" s="307"/>
      <c r="DK26" s="307"/>
      <c r="DL26" s="307"/>
      <c r="DM26" s="307"/>
      <c r="DN26" s="307"/>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c r="HJ26" s="307"/>
      <c r="HK26" s="307"/>
      <c r="HL26" s="307"/>
      <c r="HM26" s="307"/>
      <c r="HN26" s="307"/>
      <c r="HO26" s="307"/>
      <c r="HP26" s="307"/>
      <c r="HQ26" s="307"/>
      <c r="HR26" s="307"/>
      <c r="HS26" s="307"/>
      <c r="HT26" s="307"/>
      <c r="HU26" s="307"/>
      <c r="HV26" s="307"/>
      <c r="HW26" s="307"/>
      <c r="HX26" s="307"/>
      <c r="HY26" s="307"/>
      <c r="HZ26" s="307"/>
      <c r="IA26" s="307"/>
      <c r="IB26" s="307"/>
      <c r="IC26" s="307"/>
      <c r="ID26" s="307"/>
      <c r="IE26" s="307"/>
      <c r="IF26" s="307"/>
      <c r="IG26" s="307"/>
      <c r="IH26" s="307"/>
      <c r="II26" s="307"/>
      <c r="IJ26" s="307"/>
      <c r="IK26" s="307"/>
      <c r="IL26" s="307"/>
      <c r="IM26" s="307"/>
      <c r="IN26" s="307"/>
      <c r="IO26" s="307"/>
      <c r="IP26" s="307"/>
      <c r="IQ26" s="307"/>
      <c r="IR26" s="307"/>
      <c r="IS26" s="307"/>
      <c r="IT26" s="307"/>
    </row>
    <row r="27" spans="1:254" ht="21" customHeight="1">
      <c r="A27" s="64" t="s">
        <v>655</v>
      </c>
      <c r="B27" s="5" t="s">
        <v>22</v>
      </c>
      <c r="C27" s="20">
        <f>ROUND(SUM(C23:C26),1)</f>
        <v>194800</v>
      </c>
      <c r="D27" s="60"/>
      <c r="E27" s="20">
        <f>ROUND(SUM(E23:E26),1)</f>
        <v>0</v>
      </c>
      <c r="F27" s="5"/>
      <c r="G27" s="247">
        <f>ROUND(SUM(G24:G26),1)</f>
        <v>194800</v>
      </c>
      <c r="H27" s="140"/>
      <c r="I27" s="247">
        <f>ROUND(SUM(I24:I26),1)</f>
        <v>179872</v>
      </c>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7"/>
      <c r="CY27" s="307"/>
      <c r="CZ27" s="307"/>
      <c r="DA27" s="307"/>
      <c r="DB27" s="307"/>
      <c r="DC27" s="307"/>
      <c r="DD27" s="307"/>
      <c r="DE27" s="307"/>
      <c r="DF27" s="307"/>
      <c r="DG27" s="307"/>
      <c r="DH27" s="307"/>
      <c r="DI27" s="307"/>
      <c r="DJ27" s="307"/>
      <c r="DK27" s="307"/>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row>
    <row r="28" spans="1:254" ht="18">
      <c r="A28" s="64"/>
      <c r="B28" s="307"/>
      <c r="C28" s="245"/>
      <c r="D28" s="60"/>
      <c r="E28" s="245"/>
      <c r="F28" s="307"/>
      <c r="G28" s="8"/>
      <c r="H28" s="133"/>
      <c r="I28" s="8"/>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307"/>
      <c r="CO28" s="307"/>
      <c r="CP28" s="307"/>
      <c r="CQ28" s="307"/>
      <c r="CR28" s="307"/>
      <c r="CS28" s="307"/>
      <c r="CT28" s="307"/>
      <c r="CU28" s="307"/>
      <c r="CV28" s="307"/>
      <c r="CW28" s="307"/>
      <c r="CX28" s="307"/>
      <c r="CY28" s="307"/>
      <c r="CZ28" s="307"/>
      <c r="DA28" s="307"/>
      <c r="DB28" s="307"/>
      <c r="DC28" s="307"/>
      <c r="DD28" s="307"/>
      <c r="DE28" s="307"/>
      <c r="DF28" s="307"/>
      <c r="DG28" s="307"/>
      <c r="DH28" s="307"/>
      <c r="DI28" s="307"/>
      <c r="DJ28" s="307"/>
      <c r="DK28" s="307"/>
      <c r="DL28" s="307"/>
      <c r="DM28" s="307"/>
      <c r="DN28" s="307"/>
      <c r="DO28" s="307"/>
      <c r="DP28" s="307"/>
      <c r="DQ28" s="307"/>
      <c r="DR28" s="307"/>
      <c r="DS28" s="307"/>
      <c r="DT28" s="307"/>
      <c r="DU28" s="307"/>
      <c r="DV28" s="307"/>
      <c r="DW28" s="307"/>
      <c r="DX28" s="307"/>
      <c r="DY28" s="307"/>
      <c r="DZ28" s="307"/>
      <c r="EA28" s="307"/>
      <c r="EB28" s="307"/>
      <c r="EC28" s="307"/>
      <c r="ED28" s="307"/>
      <c r="EE28" s="307"/>
      <c r="EF28" s="307"/>
      <c r="EG28" s="307"/>
      <c r="EH28" s="307"/>
      <c r="EI28" s="307"/>
      <c r="EJ28" s="307"/>
      <c r="EK28" s="307"/>
      <c r="EL28" s="307"/>
      <c r="EM28" s="307"/>
      <c r="EN28" s="307"/>
      <c r="EO28" s="307"/>
      <c r="EP28" s="307"/>
      <c r="EQ28" s="307"/>
      <c r="ER28" s="307"/>
      <c r="ES28" s="307"/>
      <c r="ET28" s="307"/>
      <c r="EU28" s="307"/>
      <c r="EV28" s="307"/>
      <c r="EW28" s="307"/>
      <c r="EX28" s="307"/>
      <c r="EY28" s="307"/>
      <c r="EZ28" s="307"/>
      <c r="FA28" s="307"/>
      <c r="FB28" s="307"/>
      <c r="FC28" s="307"/>
      <c r="FD28" s="307"/>
      <c r="FE28" s="307"/>
      <c r="FF28" s="307"/>
      <c r="FG28" s="307"/>
      <c r="FH28" s="307"/>
      <c r="FI28" s="307"/>
      <c r="FJ28" s="307"/>
      <c r="FK28" s="307"/>
      <c r="FL28" s="307"/>
      <c r="FM28" s="307"/>
      <c r="FN28" s="307"/>
      <c r="FO28" s="307"/>
      <c r="FP28" s="307"/>
      <c r="FQ28" s="307"/>
      <c r="FR28" s="307"/>
      <c r="FS28" s="307"/>
      <c r="FT28" s="307"/>
      <c r="FU28" s="307"/>
      <c r="FV28" s="307"/>
      <c r="FW28" s="307"/>
      <c r="FX28" s="307"/>
      <c r="FY28" s="307"/>
      <c r="FZ28" s="307"/>
      <c r="GA28" s="307"/>
      <c r="GB28" s="307"/>
      <c r="GC28" s="307"/>
      <c r="GD28" s="307"/>
      <c r="GE28" s="307"/>
      <c r="GF28" s="307"/>
      <c r="GG28" s="307"/>
      <c r="GH28" s="307"/>
      <c r="GI28" s="307"/>
      <c r="GJ28" s="307"/>
      <c r="GK28" s="307"/>
      <c r="GL28" s="307"/>
      <c r="GM28" s="307"/>
      <c r="GN28" s="307"/>
      <c r="GO28" s="307"/>
      <c r="GP28" s="307"/>
      <c r="GQ28" s="307"/>
      <c r="GR28" s="307"/>
      <c r="GS28" s="307"/>
      <c r="GT28" s="307"/>
      <c r="GU28" s="307"/>
      <c r="GV28" s="307"/>
      <c r="GW28" s="307"/>
      <c r="GX28" s="307"/>
      <c r="GY28" s="307"/>
      <c r="GZ28" s="307"/>
      <c r="HA28" s="307"/>
      <c r="HB28" s="307"/>
      <c r="HC28" s="307"/>
      <c r="HD28" s="307"/>
      <c r="HE28" s="307"/>
      <c r="HF28" s="307"/>
      <c r="HG28" s="307"/>
      <c r="HH28" s="307"/>
      <c r="HI28" s="307"/>
      <c r="HJ28" s="307"/>
      <c r="HK28" s="307"/>
      <c r="HL28" s="307"/>
      <c r="HM28" s="307"/>
      <c r="HN28" s="307"/>
      <c r="HO28" s="307"/>
      <c r="HP28" s="307"/>
      <c r="HQ28" s="307"/>
      <c r="HR28" s="307"/>
      <c r="HS28" s="307"/>
      <c r="HT28" s="307"/>
      <c r="HU28" s="307"/>
      <c r="HV28" s="307"/>
      <c r="HW28" s="307"/>
      <c r="HX28" s="307"/>
      <c r="HY28" s="307"/>
      <c r="HZ28" s="307"/>
      <c r="IA28" s="307"/>
      <c r="IB28" s="307"/>
      <c r="IC28" s="307"/>
      <c r="ID28" s="307"/>
      <c r="IE28" s="307"/>
      <c r="IF28" s="307"/>
      <c r="IG28" s="307"/>
      <c r="IH28" s="307"/>
      <c r="II28" s="307"/>
      <c r="IJ28" s="307"/>
      <c r="IK28" s="307"/>
      <c r="IL28" s="307"/>
      <c r="IM28" s="307"/>
      <c r="IN28" s="307"/>
      <c r="IO28" s="307"/>
      <c r="IP28" s="307"/>
      <c r="IQ28" s="307"/>
      <c r="IR28" s="307"/>
      <c r="IS28" s="307"/>
      <c r="IT28" s="307"/>
    </row>
    <row r="29" spans="1:254" ht="21" customHeight="1">
      <c r="A29" s="48" t="s">
        <v>656</v>
      </c>
      <c r="B29" s="5" t="s">
        <v>22</v>
      </c>
      <c r="C29" s="256">
        <f>ROUND(SUM(C20-C27),1)</f>
        <v>9569</v>
      </c>
      <c r="D29" s="60"/>
      <c r="E29" s="256">
        <f>ROUND(SUM(E20-E27),1)</f>
        <v>927256</v>
      </c>
      <c r="F29" s="5"/>
      <c r="G29" s="25">
        <f>ROUND(SUM(G20-G27),1)</f>
        <v>936825</v>
      </c>
      <c r="H29" s="140"/>
      <c r="I29" s="25">
        <f>ROUND(SUM(I20-I27),1)</f>
        <v>318915</v>
      </c>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7"/>
      <c r="CN29" s="307"/>
      <c r="CO29" s="307"/>
      <c r="CP29" s="307"/>
      <c r="CQ29" s="307"/>
      <c r="CR29" s="307"/>
      <c r="CS29" s="307"/>
      <c r="CT29" s="307"/>
      <c r="CU29" s="307"/>
      <c r="CV29" s="307"/>
      <c r="CW29" s="307"/>
      <c r="CX29" s="307"/>
      <c r="CY29" s="307"/>
      <c r="CZ29" s="307"/>
      <c r="DA29" s="307"/>
      <c r="DB29" s="307"/>
      <c r="DC29" s="307"/>
      <c r="DD29" s="307"/>
      <c r="DE29" s="307"/>
      <c r="DF29" s="307"/>
      <c r="DG29" s="307"/>
      <c r="DH29" s="307"/>
      <c r="DI29" s="307"/>
      <c r="DJ29" s="307"/>
      <c r="DK29" s="307"/>
      <c r="DL29" s="307"/>
      <c r="DM29" s="307"/>
      <c r="DN29" s="307"/>
      <c r="DO29" s="307"/>
      <c r="DP29" s="307"/>
      <c r="DQ29" s="307"/>
      <c r="DR29" s="307"/>
      <c r="DS29" s="307"/>
      <c r="DT29" s="307"/>
      <c r="DU29" s="307"/>
      <c r="DV29" s="307"/>
      <c r="DW29" s="307"/>
      <c r="DX29" s="307"/>
      <c r="DY29" s="307"/>
      <c r="DZ29" s="307"/>
      <c r="EA29" s="307"/>
      <c r="EB29" s="307"/>
      <c r="EC29" s="307"/>
      <c r="ED29" s="307"/>
      <c r="EE29" s="307"/>
      <c r="EF29" s="307"/>
      <c r="EG29" s="307"/>
      <c r="EH29" s="307"/>
      <c r="EI29" s="307"/>
      <c r="EJ29" s="307"/>
      <c r="EK29" s="307"/>
      <c r="EL29" s="307"/>
      <c r="EM29" s="307"/>
      <c r="EN29" s="307"/>
      <c r="EO29" s="307"/>
      <c r="EP29" s="307"/>
      <c r="EQ29" s="307"/>
      <c r="ER29" s="307"/>
      <c r="ES29" s="307"/>
      <c r="ET29" s="307"/>
      <c r="EU29" s="307"/>
      <c r="EV29" s="307"/>
      <c r="EW29" s="307"/>
      <c r="EX29" s="307"/>
      <c r="EY29" s="307"/>
      <c r="EZ29" s="307"/>
      <c r="FA29" s="307"/>
      <c r="FB29" s="307"/>
      <c r="FC29" s="307"/>
      <c r="FD29" s="307"/>
      <c r="FE29" s="307"/>
      <c r="FF29" s="307"/>
      <c r="FG29" s="307"/>
      <c r="FH29" s="307"/>
      <c r="FI29" s="307"/>
      <c r="FJ29" s="307"/>
      <c r="FK29" s="307"/>
      <c r="FL29" s="307"/>
      <c r="FM29" s="307"/>
      <c r="FN29" s="307"/>
      <c r="FO29" s="307"/>
      <c r="FP29" s="307"/>
      <c r="FQ29" s="307"/>
      <c r="FR29" s="307"/>
      <c r="FS29" s="307"/>
      <c r="FT29" s="307"/>
      <c r="FU29" s="307"/>
      <c r="FV29" s="307"/>
      <c r="FW29" s="307"/>
      <c r="FX29" s="307"/>
      <c r="FY29" s="307"/>
      <c r="FZ29" s="307"/>
      <c r="GA29" s="307"/>
      <c r="GB29" s="307"/>
      <c r="GC29" s="307"/>
      <c r="GD29" s="307"/>
      <c r="GE29" s="307"/>
      <c r="GF29" s="307"/>
      <c r="GG29" s="307"/>
      <c r="GH29" s="307"/>
      <c r="GI29" s="307"/>
      <c r="GJ29" s="307"/>
      <c r="GK29" s="307"/>
      <c r="GL29" s="307"/>
      <c r="GM29" s="307"/>
      <c r="GN29" s="307"/>
      <c r="GO29" s="307"/>
      <c r="GP29" s="307"/>
      <c r="GQ29" s="307"/>
      <c r="GR29" s="307"/>
      <c r="GS29" s="307"/>
      <c r="GT29" s="307"/>
      <c r="GU29" s="307"/>
      <c r="GV29" s="307"/>
      <c r="GW29" s="307"/>
      <c r="GX29" s="307"/>
      <c r="GY29" s="307"/>
      <c r="GZ29" s="307"/>
      <c r="HA29" s="307"/>
      <c r="HB29" s="307"/>
      <c r="HC29" s="307"/>
      <c r="HD29" s="307"/>
      <c r="HE29" s="307"/>
      <c r="HF29" s="307"/>
      <c r="HG29" s="307"/>
      <c r="HH29" s="307"/>
      <c r="HI29" s="307"/>
      <c r="HJ29" s="307"/>
      <c r="HK29" s="307"/>
      <c r="HL29" s="307"/>
      <c r="HM29" s="307"/>
      <c r="HN29" s="307"/>
      <c r="HO29" s="307"/>
      <c r="HP29" s="307"/>
      <c r="HQ29" s="307"/>
      <c r="HR29" s="307"/>
      <c r="HS29" s="307"/>
      <c r="HT29" s="307"/>
      <c r="HU29" s="307"/>
      <c r="HV29" s="307"/>
      <c r="HW29" s="307"/>
      <c r="HX29" s="307"/>
      <c r="HY29" s="307"/>
      <c r="HZ29" s="307"/>
      <c r="IA29" s="307"/>
      <c r="IB29" s="307"/>
      <c r="IC29" s="307"/>
      <c r="ID29" s="307"/>
      <c r="IE29" s="307"/>
      <c r="IF29" s="307"/>
      <c r="IG29" s="307"/>
      <c r="IH29" s="307"/>
      <c r="II29" s="307"/>
      <c r="IJ29" s="307"/>
      <c r="IK29" s="307"/>
      <c r="IL29" s="307"/>
      <c r="IM29" s="307"/>
      <c r="IN29" s="307"/>
      <c r="IO29" s="307"/>
      <c r="IP29" s="307"/>
      <c r="IQ29" s="307"/>
      <c r="IR29" s="307"/>
      <c r="IS29" s="307"/>
      <c r="IT29" s="307"/>
    </row>
    <row r="30" spans="1:254" ht="18">
      <c r="A30" s="2"/>
      <c r="B30" s="307" t="s">
        <v>22</v>
      </c>
      <c r="C30" s="22"/>
      <c r="D30" s="30"/>
      <c r="E30" s="22"/>
      <c r="F30" s="307"/>
      <c r="G30" s="8"/>
      <c r="H30" s="133"/>
      <c r="I30" s="779"/>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307"/>
      <c r="CM30" s="307"/>
      <c r="CN30" s="307"/>
      <c r="CO30" s="307"/>
      <c r="CP30" s="307"/>
      <c r="CQ30" s="307"/>
      <c r="CR30" s="307"/>
      <c r="CS30" s="307"/>
      <c r="CT30" s="307"/>
      <c r="CU30" s="307"/>
      <c r="CV30" s="307"/>
      <c r="CW30" s="307"/>
      <c r="CX30" s="307"/>
      <c r="CY30" s="307"/>
      <c r="CZ30" s="307"/>
      <c r="DA30" s="307"/>
      <c r="DB30" s="307"/>
      <c r="DC30" s="307"/>
      <c r="DD30" s="307"/>
      <c r="DE30" s="307"/>
      <c r="DF30" s="307"/>
      <c r="DG30" s="307"/>
      <c r="DH30" s="307"/>
      <c r="DI30" s="307"/>
      <c r="DJ30" s="307"/>
      <c r="DK30" s="307"/>
      <c r="DL30" s="307"/>
      <c r="DM30" s="307"/>
      <c r="DN30" s="307"/>
      <c r="DO30" s="307"/>
      <c r="DP30" s="307"/>
      <c r="DQ30" s="307"/>
      <c r="DR30" s="307"/>
      <c r="DS30" s="307"/>
      <c r="DT30" s="307"/>
      <c r="DU30" s="307"/>
      <c r="DV30" s="307"/>
      <c r="DW30" s="307"/>
      <c r="DX30" s="307"/>
      <c r="DY30" s="307"/>
      <c r="DZ30" s="307"/>
      <c r="EA30" s="307"/>
      <c r="EB30" s="307"/>
      <c r="EC30" s="307"/>
      <c r="ED30" s="307"/>
      <c r="EE30" s="307"/>
      <c r="EF30" s="307"/>
      <c r="EG30" s="307"/>
      <c r="EH30" s="307"/>
      <c r="EI30" s="307"/>
      <c r="EJ30" s="307"/>
      <c r="EK30" s="307"/>
      <c r="EL30" s="307"/>
      <c r="EM30" s="307"/>
      <c r="EN30" s="307"/>
      <c r="EO30" s="307"/>
      <c r="EP30" s="307"/>
      <c r="EQ30" s="307"/>
      <c r="ER30" s="307"/>
      <c r="ES30" s="307"/>
      <c r="ET30" s="307"/>
      <c r="EU30" s="307"/>
      <c r="EV30" s="307"/>
      <c r="EW30" s="307"/>
      <c r="EX30" s="307"/>
      <c r="EY30" s="307"/>
      <c r="EZ30" s="307"/>
      <c r="FA30" s="307"/>
      <c r="FB30" s="307"/>
      <c r="FC30" s="307"/>
      <c r="FD30" s="307"/>
      <c r="FE30" s="307"/>
      <c r="FF30" s="307"/>
      <c r="FG30" s="307"/>
      <c r="FH30" s="307"/>
      <c r="FI30" s="307"/>
      <c r="FJ30" s="307"/>
      <c r="FK30" s="307"/>
      <c r="FL30" s="307"/>
      <c r="FM30" s="307"/>
      <c r="FN30" s="307"/>
      <c r="FO30" s="307"/>
      <c r="FP30" s="307"/>
      <c r="FQ30" s="307"/>
      <c r="FR30" s="307"/>
      <c r="FS30" s="307"/>
      <c r="FT30" s="307"/>
      <c r="FU30" s="307"/>
      <c r="FV30" s="307"/>
      <c r="FW30" s="307"/>
      <c r="FX30" s="307"/>
      <c r="FY30" s="307"/>
      <c r="FZ30" s="307"/>
      <c r="GA30" s="307"/>
      <c r="GB30" s="307"/>
      <c r="GC30" s="307"/>
      <c r="GD30" s="307"/>
      <c r="GE30" s="307"/>
      <c r="GF30" s="307"/>
      <c r="GG30" s="307"/>
      <c r="GH30" s="307"/>
      <c r="GI30" s="307"/>
      <c r="GJ30" s="307"/>
      <c r="GK30" s="307"/>
      <c r="GL30" s="307"/>
      <c r="GM30" s="307"/>
      <c r="GN30" s="307"/>
      <c r="GO30" s="307"/>
      <c r="GP30" s="307"/>
      <c r="GQ30" s="307"/>
      <c r="GR30" s="307"/>
      <c r="GS30" s="307"/>
      <c r="GT30" s="307"/>
      <c r="GU30" s="307"/>
      <c r="GV30" s="307"/>
      <c r="GW30" s="307"/>
      <c r="GX30" s="307"/>
      <c r="GY30" s="307"/>
      <c r="GZ30" s="307"/>
      <c r="HA30" s="307"/>
      <c r="HB30" s="307"/>
      <c r="HC30" s="307"/>
      <c r="HD30" s="307"/>
      <c r="HE30" s="307"/>
      <c r="HF30" s="307"/>
      <c r="HG30" s="307"/>
      <c r="HH30" s="307"/>
      <c r="HI30" s="307"/>
      <c r="HJ30" s="307"/>
      <c r="HK30" s="307"/>
      <c r="HL30" s="307"/>
      <c r="HM30" s="307"/>
      <c r="HN30" s="307"/>
      <c r="HO30" s="307"/>
      <c r="HP30" s="307"/>
      <c r="HQ30" s="307"/>
      <c r="HR30" s="307"/>
      <c r="HS30" s="307"/>
      <c r="HT30" s="307"/>
      <c r="HU30" s="307"/>
      <c r="HV30" s="307"/>
      <c r="HW30" s="307"/>
      <c r="HX30" s="307"/>
      <c r="HY30" s="307"/>
      <c r="HZ30" s="307"/>
      <c r="IA30" s="307"/>
      <c r="IB30" s="307"/>
      <c r="IC30" s="307"/>
      <c r="ID30" s="307"/>
      <c r="IE30" s="307"/>
      <c r="IF30" s="307"/>
      <c r="IG30" s="307"/>
      <c r="IH30" s="307"/>
      <c r="II30" s="307"/>
      <c r="IJ30" s="307"/>
      <c r="IK30" s="307"/>
      <c r="IL30" s="307"/>
      <c r="IM30" s="307"/>
      <c r="IN30" s="307"/>
      <c r="IO30" s="307"/>
      <c r="IP30" s="307"/>
      <c r="IQ30" s="307"/>
      <c r="IR30" s="307"/>
      <c r="IS30" s="307"/>
      <c r="IT30" s="307"/>
    </row>
    <row r="31" spans="1:254" ht="21" customHeight="1">
      <c r="A31" s="64" t="s">
        <v>657</v>
      </c>
      <c r="B31" s="5" t="s">
        <v>22</v>
      </c>
      <c r="C31" s="25">
        <v>-1095</v>
      </c>
      <c r="D31" s="60"/>
      <c r="E31" s="25">
        <v>320000</v>
      </c>
      <c r="F31" s="5"/>
      <c r="G31" s="25">
        <f>ROUND(SUM(C31+E31),1)</f>
        <v>318905</v>
      </c>
      <c r="H31" s="140"/>
      <c r="I31" s="25">
        <v>-10</v>
      </c>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307"/>
      <c r="CO31" s="307"/>
      <c r="CP31" s="307"/>
      <c r="CQ31" s="307"/>
      <c r="CR31" s="307"/>
      <c r="CS31" s="307"/>
      <c r="CT31" s="307"/>
      <c r="CU31" s="307"/>
      <c r="CV31" s="307"/>
      <c r="CW31" s="307"/>
      <c r="CX31" s="307"/>
      <c r="CY31" s="307"/>
      <c r="CZ31" s="307"/>
      <c r="DA31" s="307"/>
      <c r="DB31" s="307"/>
      <c r="DC31" s="307"/>
      <c r="DD31" s="307"/>
      <c r="DE31" s="307"/>
      <c r="DF31" s="307"/>
      <c r="DG31" s="307"/>
      <c r="DH31" s="307"/>
      <c r="DI31" s="307"/>
      <c r="DJ31" s="307"/>
      <c r="DK31" s="307"/>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7"/>
      <c r="EK31" s="307"/>
      <c r="EL31" s="307"/>
      <c r="EM31" s="307"/>
      <c r="EN31" s="307"/>
      <c r="EO31" s="307"/>
      <c r="EP31" s="307"/>
      <c r="EQ31" s="307"/>
      <c r="ER31" s="307"/>
      <c r="ES31" s="307"/>
      <c r="ET31" s="307"/>
      <c r="EU31" s="307"/>
      <c r="EV31" s="307"/>
      <c r="EW31" s="307"/>
      <c r="EX31" s="307"/>
      <c r="EY31" s="307"/>
      <c r="EZ31" s="307"/>
      <c r="FA31" s="307"/>
      <c r="FB31" s="307"/>
      <c r="FC31" s="307"/>
      <c r="FD31" s="307"/>
      <c r="FE31" s="307"/>
      <c r="FF31" s="307"/>
      <c r="FG31" s="307"/>
      <c r="FH31" s="307"/>
      <c r="FI31" s="307"/>
      <c r="FJ31" s="307"/>
      <c r="FK31" s="307"/>
      <c r="FL31" s="307"/>
      <c r="FM31" s="307"/>
      <c r="FN31" s="307"/>
      <c r="FO31" s="307"/>
      <c r="FP31" s="307"/>
      <c r="FQ31" s="307"/>
      <c r="FR31" s="307"/>
      <c r="FS31" s="307"/>
      <c r="FT31" s="307"/>
      <c r="FU31" s="307"/>
      <c r="FV31" s="307"/>
      <c r="FW31" s="307"/>
      <c r="FX31" s="307"/>
      <c r="FY31" s="307"/>
      <c r="FZ31" s="307"/>
      <c r="GA31" s="307"/>
      <c r="GB31" s="307"/>
      <c r="GC31" s="307"/>
      <c r="GD31" s="307"/>
      <c r="GE31" s="307"/>
      <c r="GF31" s="307"/>
      <c r="GG31" s="307"/>
      <c r="GH31" s="307"/>
      <c r="GI31" s="307"/>
      <c r="GJ31" s="307"/>
      <c r="GK31" s="307"/>
      <c r="GL31" s="307"/>
      <c r="GM31" s="307"/>
      <c r="GN31" s="307"/>
      <c r="GO31" s="307"/>
      <c r="GP31" s="307"/>
      <c r="GQ31" s="307"/>
      <c r="GR31" s="307"/>
      <c r="GS31" s="307"/>
      <c r="GT31" s="307"/>
      <c r="GU31" s="307"/>
      <c r="GV31" s="307"/>
      <c r="GW31" s="307"/>
      <c r="GX31" s="307"/>
      <c r="GY31" s="307"/>
      <c r="GZ31" s="307"/>
      <c r="HA31" s="307"/>
      <c r="HB31" s="307"/>
      <c r="HC31" s="307"/>
      <c r="HD31" s="307"/>
      <c r="HE31" s="307"/>
      <c r="HF31" s="307"/>
      <c r="HG31" s="307"/>
      <c r="HH31" s="307"/>
      <c r="HI31" s="307"/>
      <c r="HJ31" s="307"/>
      <c r="HK31" s="307"/>
      <c r="HL31" s="307"/>
      <c r="HM31" s="307"/>
      <c r="HN31" s="307"/>
      <c r="HO31" s="307"/>
      <c r="HP31" s="307"/>
      <c r="HQ31" s="307"/>
      <c r="HR31" s="307"/>
      <c r="HS31" s="307"/>
      <c r="HT31" s="307"/>
      <c r="HU31" s="307"/>
      <c r="HV31" s="307"/>
      <c r="HW31" s="307"/>
      <c r="HX31" s="307"/>
      <c r="HY31" s="307"/>
      <c r="HZ31" s="307"/>
      <c r="IA31" s="307"/>
      <c r="IB31" s="307"/>
      <c r="IC31" s="307"/>
      <c r="ID31" s="307"/>
      <c r="IE31" s="307"/>
      <c r="IF31" s="307"/>
      <c r="IG31" s="307"/>
      <c r="IH31" s="307"/>
      <c r="II31" s="307"/>
      <c r="IJ31" s="307"/>
      <c r="IK31" s="307"/>
      <c r="IL31" s="307"/>
      <c r="IM31" s="307"/>
      <c r="IN31" s="307"/>
      <c r="IO31" s="307"/>
      <c r="IP31" s="307"/>
      <c r="IQ31" s="307"/>
      <c r="IR31" s="307"/>
      <c r="IS31" s="307"/>
      <c r="IT31" s="307"/>
    </row>
    <row r="32" spans="1:254" ht="18">
      <c r="A32" s="5"/>
      <c r="B32" s="5" t="s">
        <v>22</v>
      </c>
      <c r="C32" s="61"/>
      <c r="D32" s="56"/>
      <c r="E32" s="61"/>
      <c r="F32" s="5"/>
      <c r="G32" s="7"/>
      <c r="H32" s="140"/>
      <c r="I32" s="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c r="GY32" s="307"/>
      <c r="GZ32" s="307"/>
      <c r="HA32" s="307"/>
      <c r="HB32" s="307"/>
      <c r="HC32" s="307"/>
      <c r="HD32" s="307"/>
      <c r="HE32" s="307"/>
      <c r="HF32" s="307"/>
      <c r="HG32" s="307"/>
      <c r="HH32" s="307"/>
      <c r="HI32" s="307"/>
      <c r="HJ32" s="307"/>
      <c r="HK32" s="307"/>
      <c r="HL32" s="307"/>
      <c r="HM32" s="307"/>
      <c r="HN32" s="307"/>
      <c r="HO32" s="307"/>
      <c r="HP32" s="307"/>
      <c r="HQ32" s="307"/>
      <c r="HR32" s="307"/>
      <c r="HS32" s="307"/>
      <c r="HT32" s="307"/>
      <c r="HU32" s="307"/>
      <c r="HV32" s="307"/>
      <c r="HW32" s="307"/>
      <c r="HX32" s="307"/>
      <c r="HY32" s="307"/>
      <c r="HZ32" s="307"/>
      <c r="IA32" s="307"/>
      <c r="IB32" s="307"/>
      <c r="IC32" s="307"/>
      <c r="ID32" s="307"/>
      <c r="IE32" s="307"/>
      <c r="IF32" s="307"/>
      <c r="IG32" s="307"/>
      <c r="IH32" s="307"/>
      <c r="II32" s="307"/>
      <c r="IJ32" s="307"/>
      <c r="IK32" s="307"/>
      <c r="IL32" s="307"/>
      <c r="IM32" s="307"/>
      <c r="IN32" s="307"/>
      <c r="IO32" s="307"/>
      <c r="IP32" s="307"/>
      <c r="IQ32" s="307"/>
      <c r="IR32" s="307"/>
      <c r="IS32" s="307"/>
      <c r="IT32" s="307"/>
    </row>
    <row r="33" spans="1:254" ht="21" customHeight="1" thickBot="1">
      <c r="A33" s="64" t="s">
        <v>658</v>
      </c>
      <c r="B33" s="307" t="s">
        <v>22</v>
      </c>
      <c r="C33" s="823">
        <f>ROUND(SUM(C29:C31),1)</f>
        <v>8474</v>
      </c>
      <c r="D33" s="59"/>
      <c r="E33" s="823">
        <f>ROUND(SUM(E29:E31),1)</f>
        <v>1247256</v>
      </c>
      <c r="F33" s="307"/>
      <c r="G33" s="260">
        <f>ROUND(SUM(G29:G31),1)</f>
        <v>1255730</v>
      </c>
      <c r="H33" s="6"/>
      <c r="I33" s="260">
        <f>ROUND(SUM(I29:I31),1)</f>
        <v>318905</v>
      </c>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c r="GY33" s="307"/>
      <c r="GZ33" s="307"/>
      <c r="HA33" s="307"/>
      <c r="HB33" s="307"/>
      <c r="HC33" s="307"/>
      <c r="HD33" s="307"/>
      <c r="HE33" s="307"/>
      <c r="HF33" s="307"/>
      <c r="HG33" s="307"/>
      <c r="HH33" s="307"/>
      <c r="HI33" s="307"/>
      <c r="HJ33" s="307"/>
      <c r="HK33" s="307"/>
      <c r="HL33" s="307"/>
      <c r="HM33" s="307"/>
      <c r="HN33" s="307"/>
      <c r="HO33" s="307"/>
      <c r="HP33" s="307"/>
      <c r="HQ33" s="307"/>
      <c r="HR33" s="307"/>
      <c r="HS33" s="307"/>
      <c r="HT33" s="307"/>
      <c r="HU33" s="307"/>
      <c r="HV33" s="307"/>
      <c r="HW33" s="307"/>
      <c r="HX33" s="307"/>
      <c r="HY33" s="307"/>
      <c r="HZ33" s="307"/>
      <c r="IA33" s="307"/>
      <c r="IB33" s="307"/>
      <c r="IC33" s="307"/>
      <c r="ID33" s="307"/>
      <c r="IE33" s="307"/>
      <c r="IF33" s="307"/>
      <c r="IG33" s="307"/>
      <c r="IH33" s="307"/>
      <c r="II33" s="307"/>
      <c r="IJ33" s="307"/>
      <c r="IK33" s="307"/>
      <c r="IL33" s="307"/>
      <c r="IM33" s="307"/>
      <c r="IN33" s="307"/>
      <c r="IO33" s="307"/>
      <c r="IP33" s="307"/>
      <c r="IQ33" s="307"/>
      <c r="IR33" s="307"/>
      <c r="IS33" s="307"/>
      <c r="IT33" s="307"/>
    </row>
    <row r="34" spans="1:254" ht="16.5" thickTop="1">
      <c r="A34" s="5"/>
      <c r="B34" s="5" t="s">
        <v>22</v>
      </c>
      <c r="C34" s="307"/>
      <c r="D34" s="307"/>
      <c r="E34" s="307"/>
      <c r="F34" s="5"/>
      <c r="G34" s="310"/>
      <c r="H34" s="5"/>
      <c r="I34" s="310"/>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307"/>
      <c r="EL34" s="307"/>
      <c r="EM34" s="307"/>
      <c r="EN34" s="307"/>
      <c r="EO34" s="307"/>
      <c r="EP34" s="307"/>
      <c r="EQ34" s="307"/>
      <c r="ER34" s="307"/>
      <c r="ES34" s="307"/>
      <c r="ET34" s="307"/>
      <c r="EU34" s="307"/>
      <c r="EV34" s="307"/>
      <c r="EW34" s="307"/>
      <c r="EX34" s="307"/>
      <c r="EY34" s="307"/>
      <c r="EZ34" s="307"/>
      <c r="FA34" s="307"/>
      <c r="FB34" s="307"/>
      <c r="FC34" s="307"/>
      <c r="FD34" s="307"/>
      <c r="FE34" s="307"/>
      <c r="FF34" s="307"/>
      <c r="FG34" s="307"/>
      <c r="FH34" s="307"/>
      <c r="FI34" s="307"/>
      <c r="FJ34" s="307"/>
      <c r="FK34" s="307"/>
      <c r="FL34" s="307"/>
      <c r="FM34" s="307"/>
      <c r="FN34" s="307"/>
      <c r="FO34" s="307"/>
      <c r="FP34" s="307"/>
      <c r="FQ34" s="307"/>
      <c r="FR34" s="307"/>
      <c r="FS34" s="307"/>
      <c r="FT34" s="307"/>
      <c r="FU34" s="307"/>
      <c r="FV34" s="307"/>
      <c r="FW34" s="307"/>
      <c r="FX34" s="307"/>
      <c r="FY34" s="307"/>
      <c r="FZ34" s="307"/>
      <c r="GA34" s="307"/>
      <c r="GB34" s="307"/>
      <c r="GC34" s="307"/>
      <c r="GD34" s="307"/>
      <c r="GE34" s="307"/>
      <c r="GF34" s="307"/>
      <c r="GG34" s="307"/>
      <c r="GH34" s="307"/>
      <c r="GI34" s="307"/>
      <c r="GJ34" s="307"/>
      <c r="GK34" s="307"/>
      <c r="GL34" s="307"/>
      <c r="GM34" s="307"/>
      <c r="GN34" s="307"/>
      <c r="GO34" s="307"/>
      <c r="GP34" s="307"/>
      <c r="GQ34" s="307"/>
      <c r="GR34" s="307"/>
      <c r="GS34" s="307"/>
      <c r="GT34" s="307"/>
      <c r="GU34" s="307"/>
      <c r="GV34" s="307"/>
      <c r="GW34" s="307"/>
      <c r="GX34" s="307"/>
      <c r="GY34" s="307"/>
      <c r="GZ34" s="307"/>
      <c r="HA34" s="307"/>
      <c r="HB34" s="307"/>
      <c r="HC34" s="307"/>
      <c r="HD34" s="307"/>
      <c r="HE34" s="307"/>
      <c r="HF34" s="307"/>
      <c r="HG34" s="307"/>
      <c r="HH34" s="307"/>
      <c r="HI34" s="307"/>
      <c r="HJ34" s="307"/>
      <c r="HK34" s="307"/>
      <c r="HL34" s="307"/>
      <c r="HM34" s="307"/>
      <c r="HN34" s="307"/>
      <c r="HO34" s="307"/>
      <c r="HP34" s="307"/>
      <c r="HQ34" s="307"/>
      <c r="HR34" s="307"/>
      <c r="HS34" s="307"/>
      <c r="HT34" s="307"/>
      <c r="HU34" s="307"/>
      <c r="HV34" s="307"/>
      <c r="HW34" s="307"/>
      <c r="HX34" s="307"/>
      <c r="HY34" s="307"/>
      <c r="HZ34" s="307"/>
      <c r="IA34" s="307"/>
      <c r="IB34" s="307"/>
      <c r="IC34" s="307"/>
      <c r="ID34" s="307"/>
      <c r="IE34" s="307"/>
      <c r="IF34" s="307"/>
      <c r="IG34" s="307"/>
      <c r="IH34" s="307"/>
      <c r="II34" s="307"/>
      <c r="IJ34" s="307"/>
      <c r="IK34" s="307"/>
      <c r="IL34" s="307"/>
      <c r="IM34" s="307"/>
      <c r="IN34" s="307"/>
      <c r="IO34" s="307"/>
      <c r="IP34" s="307"/>
      <c r="IQ34" s="307"/>
      <c r="IR34" s="307"/>
      <c r="IS34" s="307"/>
      <c r="IT34" s="307"/>
    </row>
    <row r="35" spans="1:254" ht="15.75">
      <c r="A35" s="311"/>
      <c r="B35" s="5"/>
      <c r="C35" s="307"/>
      <c r="D35" s="307"/>
      <c r="E35" s="307"/>
      <c r="F35" s="5"/>
      <c r="G35" s="5"/>
      <c r="H35" s="5"/>
      <c r="I35" s="5"/>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7"/>
      <c r="CK35" s="307"/>
      <c r="CL35" s="307"/>
      <c r="CM35" s="307"/>
      <c r="CN35" s="307"/>
      <c r="CO35" s="307"/>
      <c r="CP35" s="307"/>
      <c r="CQ35" s="307"/>
      <c r="CR35" s="307"/>
      <c r="CS35" s="307"/>
      <c r="CT35" s="307"/>
      <c r="CU35" s="307"/>
      <c r="CV35" s="307"/>
      <c r="CW35" s="307"/>
      <c r="CX35" s="307"/>
      <c r="CY35" s="307"/>
      <c r="CZ35" s="307"/>
      <c r="DA35" s="307"/>
      <c r="DB35" s="307"/>
      <c r="DC35" s="307"/>
      <c r="DD35" s="307"/>
      <c r="DE35" s="307"/>
      <c r="DF35" s="307"/>
      <c r="DG35" s="307"/>
      <c r="DH35" s="307"/>
      <c r="DI35" s="307"/>
      <c r="DJ35" s="307"/>
      <c r="DK35" s="307"/>
      <c r="DL35" s="307"/>
      <c r="DM35" s="307"/>
      <c r="DN35" s="307"/>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307"/>
      <c r="EL35" s="307"/>
      <c r="EM35" s="307"/>
      <c r="EN35" s="307"/>
      <c r="EO35" s="307"/>
      <c r="EP35" s="307"/>
      <c r="EQ35" s="307"/>
      <c r="ER35" s="307"/>
      <c r="ES35" s="307"/>
      <c r="ET35" s="307"/>
      <c r="EU35" s="307"/>
      <c r="EV35" s="307"/>
      <c r="EW35" s="307"/>
      <c r="EX35" s="307"/>
      <c r="EY35" s="307"/>
      <c r="EZ35" s="307"/>
      <c r="FA35" s="307"/>
      <c r="FB35" s="307"/>
      <c r="FC35" s="307"/>
      <c r="FD35" s="307"/>
      <c r="FE35" s="307"/>
      <c r="FF35" s="307"/>
      <c r="FG35" s="307"/>
      <c r="FH35" s="307"/>
      <c r="FI35" s="307"/>
      <c r="FJ35" s="307"/>
      <c r="FK35" s="307"/>
      <c r="FL35" s="307"/>
      <c r="FM35" s="307"/>
      <c r="FN35" s="307"/>
      <c r="FO35" s="307"/>
      <c r="FP35" s="307"/>
      <c r="FQ35" s="307"/>
      <c r="FR35" s="307"/>
      <c r="FS35" s="307"/>
      <c r="FT35" s="307"/>
      <c r="FU35" s="307"/>
      <c r="FV35" s="307"/>
      <c r="FW35" s="307"/>
      <c r="FX35" s="307"/>
      <c r="FY35" s="307"/>
      <c r="FZ35" s="307"/>
      <c r="GA35" s="307"/>
      <c r="GB35" s="307"/>
      <c r="GC35" s="307"/>
      <c r="GD35" s="307"/>
      <c r="GE35" s="307"/>
      <c r="GF35" s="307"/>
      <c r="GG35" s="307"/>
      <c r="GH35" s="307"/>
      <c r="GI35" s="307"/>
      <c r="GJ35" s="307"/>
      <c r="GK35" s="307"/>
      <c r="GL35" s="307"/>
      <c r="GM35" s="307"/>
      <c r="GN35" s="307"/>
      <c r="GO35" s="307"/>
      <c r="GP35" s="307"/>
      <c r="GQ35" s="307"/>
      <c r="GR35" s="307"/>
      <c r="GS35" s="307"/>
      <c r="GT35" s="307"/>
      <c r="GU35" s="307"/>
      <c r="GV35" s="307"/>
      <c r="GW35" s="307"/>
      <c r="GX35" s="307"/>
      <c r="GY35" s="307"/>
      <c r="GZ35" s="307"/>
      <c r="HA35" s="307"/>
      <c r="HB35" s="307"/>
      <c r="HC35" s="307"/>
      <c r="HD35" s="307"/>
      <c r="HE35" s="307"/>
      <c r="HF35" s="307"/>
      <c r="HG35" s="307"/>
      <c r="HH35" s="307"/>
      <c r="HI35" s="307"/>
      <c r="HJ35" s="307"/>
      <c r="HK35" s="307"/>
      <c r="HL35" s="307"/>
      <c r="HM35" s="307"/>
      <c r="HN35" s="307"/>
      <c r="HO35" s="307"/>
      <c r="HP35" s="307"/>
      <c r="HQ35" s="307"/>
      <c r="HR35" s="307"/>
      <c r="HS35" s="307"/>
      <c r="HT35" s="307"/>
      <c r="HU35" s="307"/>
      <c r="HV35" s="307"/>
      <c r="HW35" s="307"/>
      <c r="HX35" s="307"/>
      <c r="HY35" s="307"/>
      <c r="HZ35" s="307"/>
      <c r="IA35" s="307"/>
      <c r="IB35" s="307"/>
      <c r="IC35" s="307"/>
      <c r="ID35" s="307"/>
      <c r="IE35" s="307"/>
      <c r="IF35" s="307"/>
      <c r="IG35" s="307"/>
      <c r="IH35" s="307"/>
      <c r="II35" s="307"/>
      <c r="IJ35" s="307"/>
      <c r="IK35" s="307"/>
      <c r="IL35" s="307"/>
      <c r="IM35" s="307"/>
      <c r="IN35" s="307"/>
      <c r="IO35" s="307"/>
      <c r="IP35" s="307"/>
      <c r="IQ35" s="307"/>
      <c r="IR35" s="307"/>
      <c r="IS35" s="307"/>
      <c r="IT35" s="307"/>
    </row>
    <row r="36" spans="1:254" ht="15.75">
      <c r="A36" s="307"/>
      <c r="B36" s="5"/>
      <c r="C36" s="307"/>
      <c r="D36" s="307"/>
      <c r="E36" s="307"/>
      <c r="F36" s="5"/>
      <c r="G36" s="5"/>
      <c r="H36" s="5"/>
      <c r="I36" s="5"/>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307"/>
      <c r="CK36" s="307"/>
      <c r="CL36" s="307"/>
      <c r="CM36" s="307"/>
      <c r="CN36" s="307"/>
      <c r="CO36" s="307"/>
      <c r="CP36" s="307"/>
      <c r="CQ36" s="307"/>
      <c r="CR36" s="307"/>
      <c r="CS36" s="307"/>
      <c r="CT36" s="307"/>
      <c r="CU36" s="307"/>
      <c r="CV36" s="307"/>
      <c r="CW36" s="307"/>
      <c r="CX36" s="307"/>
      <c r="CY36" s="307"/>
      <c r="CZ36" s="307"/>
      <c r="DA36" s="307"/>
      <c r="DB36" s="307"/>
      <c r="DC36" s="307"/>
      <c r="DD36" s="307"/>
      <c r="DE36" s="307"/>
      <c r="DF36" s="307"/>
      <c r="DG36" s="307"/>
      <c r="DH36" s="307"/>
      <c r="DI36" s="307"/>
      <c r="DJ36" s="307"/>
      <c r="DK36" s="307"/>
      <c r="DL36" s="307"/>
      <c r="DM36" s="307"/>
      <c r="DN36" s="307"/>
      <c r="DO36" s="307"/>
      <c r="DP36" s="307"/>
      <c r="DQ36" s="307"/>
      <c r="DR36" s="307"/>
      <c r="DS36" s="307"/>
      <c r="DT36" s="307"/>
      <c r="DU36" s="307"/>
      <c r="DV36" s="307"/>
      <c r="DW36" s="307"/>
      <c r="DX36" s="307"/>
      <c r="DY36" s="307"/>
      <c r="DZ36" s="307"/>
      <c r="EA36" s="307"/>
      <c r="EB36" s="307"/>
      <c r="EC36" s="307"/>
      <c r="ED36" s="307"/>
      <c r="EE36" s="307"/>
      <c r="EF36" s="307"/>
      <c r="EG36" s="307"/>
      <c r="EH36" s="307"/>
      <c r="EI36" s="307"/>
      <c r="EJ36" s="307"/>
      <c r="EK36" s="307"/>
      <c r="EL36" s="307"/>
      <c r="EM36" s="307"/>
      <c r="EN36" s="307"/>
      <c r="EO36" s="307"/>
      <c r="EP36" s="307"/>
      <c r="EQ36" s="307"/>
      <c r="ER36" s="307"/>
      <c r="ES36" s="307"/>
      <c r="ET36" s="307"/>
      <c r="EU36" s="307"/>
      <c r="EV36" s="307"/>
      <c r="EW36" s="307"/>
      <c r="EX36" s="307"/>
      <c r="EY36" s="307"/>
      <c r="EZ36" s="307"/>
      <c r="FA36" s="307"/>
      <c r="FB36" s="307"/>
      <c r="FC36" s="307"/>
      <c r="FD36" s="307"/>
      <c r="FE36" s="307"/>
      <c r="FF36" s="307"/>
      <c r="FG36" s="307"/>
      <c r="FH36" s="307"/>
      <c r="FI36" s="307"/>
      <c r="FJ36" s="307"/>
      <c r="FK36" s="307"/>
      <c r="FL36" s="307"/>
      <c r="FM36" s="307"/>
      <c r="FN36" s="307"/>
      <c r="FO36" s="307"/>
      <c r="FP36" s="307"/>
      <c r="FQ36" s="307"/>
      <c r="FR36" s="307"/>
      <c r="FS36" s="307"/>
      <c r="FT36" s="307"/>
      <c r="FU36" s="307"/>
      <c r="FV36" s="307"/>
      <c r="FW36" s="307"/>
      <c r="FX36" s="307"/>
      <c r="FY36" s="307"/>
      <c r="FZ36" s="307"/>
      <c r="GA36" s="307"/>
      <c r="GB36" s="307"/>
      <c r="GC36" s="307"/>
      <c r="GD36" s="307"/>
      <c r="GE36" s="307"/>
      <c r="GF36" s="307"/>
      <c r="GG36" s="307"/>
      <c r="GH36" s="307"/>
      <c r="GI36" s="307"/>
      <c r="GJ36" s="307"/>
      <c r="GK36" s="307"/>
      <c r="GL36" s="307"/>
      <c r="GM36" s="307"/>
      <c r="GN36" s="307"/>
      <c r="GO36" s="307"/>
      <c r="GP36" s="307"/>
      <c r="GQ36" s="307"/>
      <c r="GR36" s="307"/>
      <c r="GS36" s="307"/>
      <c r="GT36" s="307"/>
      <c r="GU36" s="307"/>
      <c r="GV36" s="307"/>
      <c r="GW36" s="307"/>
      <c r="GX36" s="307"/>
      <c r="GY36" s="307"/>
      <c r="GZ36" s="307"/>
      <c r="HA36" s="307"/>
      <c r="HB36" s="307"/>
      <c r="HC36" s="307"/>
      <c r="HD36" s="307"/>
      <c r="HE36" s="307"/>
      <c r="HF36" s="307"/>
      <c r="HG36" s="307"/>
      <c r="HH36" s="307"/>
      <c r="HI36" s="307"/>
      <c r="HJ36" s="307"/>
      <c r="HK36" s="307"/>
      <c r="HL36" s="307"/>
      <c r="HM36" s="307"/>
      <c r="HN36" s="307"/>
      <c r="HO36" s="307"/>
      <c r="HP36" s="307"/>
      <c r="HQ36" s="307"/>
      <c r="HR36" s="307"/>
      <c r="HS36" s="307"/>
      <c r="HT36" s="307"/>
      <c r="HU36" s="307"/>
      <c r="HV36" s="307"/>
      <c r="HW36" s="307"/>
      <c r="HX36" s="307"/>
      <c r="HY36" s="307"/>
      <c r="HZ36" s="307"/>
      <c r="IA36" s="307"/>
      <c r="IB36" s="307"/>
      <c r="IC36" s="307"/>
      <c r="ID36" s="307"/>
      <c r="IE36" s="307"/>
      <c r="IF36" s="307"/>
      <c r="IG36" s="307"/>
      <c r="IH36" s="307"/>
      <c r="II36" s="307"/>
      <c r="IJ36" s="307"/>
      <c r="IK36" s="307"/>
      <c r="IL36" s="307"/>
      <c r="IM36" s="307"/>
      <c r="IN36" s="307"/>
      <c r="IO36" s="307"/>
      <c r="IP36" s="307"/>
      <c r="IQ36" s="307"/>
      <c r="IR36" s="307"/>
      <c r="IS36" s="307"/>
      <c r="IT36" s="307"/>
    </row>
    <row r="37" spans="1:254" ht="15">
      <c r="A37"/>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7"/>
      <c r="CK37" s="307"/>
      <c r="CL37" s="307"/>
      <c r="CM37" s="307"/>
      <c r="CN37" s="307"/>
      <c r="CO37" s="307"/>
      <c r="CP37" s="307"/>
      <c r="CQ37" s="307"/>
      <c r="CR37" s="307"/>
      <c r="CS37" s="307"/>
      <c r="CT37" s="307"/>
      <c r="CU37" s="307"/>
      <c r="CV37" s="307"/>
      <c r="CW37" s="307"/>
      <c r="CX37" s="307"/>
      <c r="CY37" s="307"/>
      <c r="CZ37" s="307"/>
      <c r="DA37" s="307"/>
      <c r="DB37" s="307"/>
      <c r="DC37" s="307"/>
      <c r="DD37" s="307"/>
      <c r="DE37" s="307"/>
      <c r="DF37" s="307"/>
      <c r="DG37" s="307"/>
      <c r="DH37" s="307"/>
      <c r="DI37" s="307"/>
      <c r="DJ37" s="307"/>
      <c r="DK37" s="307"/>
      <c r="DL37" s="307"/>
      <c r="DM37" s="307"/>
      <c r="DN37" s="307"/>
      <c r="DO37" s="307"/>
      <c r="DP37" s="307"/>
      <c r="DQ37" s="307"/>
      <c r="DR37" s="307"/>
      <c r="DS37" s="307"/>
      <c r="DT37" s="307"/>
      <c r="DU37" s="307"/>
      <c r="DV37" s="307"/>
      <c r="DW37" s="307"/>
      <c r="DX37" s="307"/>
      <c r="DY37" s="307"/>
      <c r="DZ37" s="307"/>
      <c r="EA37" s="307"/>
      <c r="EB37" s="307"/>
      <c r="EC37" s="307"/>
      <c r="ED37" s="307"/>
      <c r="EE37" s="307"/>
      <c r="EF37" s="307"/>
      <c r="EG37" s="307"/>
      <c r="EH37" s="307"/>
      <c r="EI37" s="307"/>
      <c r="EJ37" s="307"/>
      <c r="EK37" s="307"/>
      <c r="EL37" s="307"/>
      <c r="EM37" s="307"/>
      <c r="EN37" s="307"/>
      <c r="EO37" s="307"/>
      <c r="EP37" s="307"/>
      <c r="EQ37" s="307"/>
      <c r="ER37" s="307"/>
      <c r="ES37" s="307"/>
      <c r="ET37" s="307"/>
      <c r="EU37" s="307"/>
      <c r="EV37" s="307"/>
      <c r="EW37" s="307"/>
      <c r="EX37" s="307"/>
      <c r="EY37" s="307"/>
      <c r="EZ37" s="307"/>
      <c r="FA37" s="307"/>
      <c r="FB37" s="307"/>
      <c r="FC37" s="307"/>
      <c r="FD37" s="307"/>
      <c r="FE37" s="307"/>
      <c r="FF37" s="307"/>
      <c r="FG37" s="307"/>
      <c r="FH37" s="307"/>
      <c r="FI37" s="307"/>
      <c r="FJ37" s="307"/>
      <c r="FK37" s="307"/>
      <c r="FL37" s="307"/>
      <c r="FM37" s="307"/>
      <c r="FN37" s="307"/>
      <c r="FO37" s="307"/>
      <c r="FP37" s="307"/>
      <c r="FQ37" s="307"/>
      <c r="FR37" s="307"/>
      <c r="FS37" s="307"/>
      <c r="FT37" s="307"/>
      <c r="FU37" s="307"/>
      <c r="FV37" s="307"/>
      <c r="FW37" s="307"/>
      <c r="FX37" s="307"/>
      <c r="FY37" s="307"/>
      <c r="FZ37" s="307"/>
      <c r="GA37" s="307"/>
      <c r="GB37" s="307"/>
      <c r="GC37" s="307"/>
      <c r="GD37" s="307"/>
      <c r="GE37" s="307"/>
      <c r="GF37" s="307"/>
      <c r="GG37" s="307"/>
      <c r="GH37" s="307"/>
      <c r="GI37" s="307"/>
      <c r="GJ37" s="307"/>
      <c r="GK37" s="307"/>
      <c r="GL37" s="307"/>
      <c r="GM37" s="307"/>
      <c r="GN37" s="307"/>
      <c r="GO37" s="307"/>
      <c r="GP37" s="307"/>
      <c r="GQ37" s="307"/>
      <c r="GR37" s="307"/>
      <c r="GS37" s="307"/>
      <c r="GT37" s="307"/>
      <c r="GU37" s="307"/>
      <c r="GV37" s="307"/>
      <c r="GW37" s="307"/>
      <c r="GX37" s="307"/>
      <c r="GY37" s="307"/>
      <c r="GZ37" s="307"/>
      <c r="HA37" s="307"/>
      <c r="HB37" s="307"/>
      <c r="HC37" s="307"/>
      <c r="HD37" s="307"/>
      <c r="HE37" s="307"/>
      <c r="HF37" s="307"/>
      <c r="HG37" s="307"/>
      <c r="HH37" s="307"/>
      <c r="HI37" s="307"/>
      <c r="HJ37" s="307"/>
      <c r="HK37" s="307"/>
      <c r="HL37" s="307"/>
      <c r="HM37" s="307"/>
      <c r="HN37" s="307"/>
      <c r="HO37" s="307"/>
      <c r="HP37" s="307"/>
      <c r="HQ37" s="307"/>
      <c r="HR37" s="307"/>
      <c r="HS37" s="307"/>
      <c r="HT37" s="307"/>
      <c r="HU37" s="307"/>
      <c r="HV37" s="307"/>
      <c r="HW37" s="307"/>
      <c r="HX37" s="307"/>
      <c r="HY37" s="307"/>
      <c r="HZ37" s="307"/>
      <c r="IA37" s="307"/>
      <c r="IB37" s="307"/>
      <c r="IC37" s="307"/>
      <c r="ID37" s="307"/>
      <c r="IE37" s="307"/>
      <c r="IF37" s="307"/>
      <c r="IG37" s="307"/>
      <c r="IH37" s="307"/>
      <c r="II37" s="307"/>
      <c r="IJ37" s="307"/>
      <c r="IK37" s="307"/>
      <c r="IL37" s="307"/>
      <c r="IM37" s="307"/>
      <c r="IN37" s="307"/>
      <c r="IO37" s="307"/>
      <c r="IP37" s="307"/>
      <c r="IQ37" s="307"/>
      <c r="IR37" s="307"/>
      <c r="IS37" s="307"/>
      <c r="IT37" s="307"/>
    </row>
    <row r="38" spans="1:254" ht="15">
      <c r="A38" s="307"/>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7"/>
      <c r="CT38" s="307"/>
      <c r="CU38" s="307"/>
      <c r="CV38" s="307"/>
      <c r="CW38" s="307"/>
      <c r="CX38" s="307"/>
      <c r="CY38" s="307"/>
      <c r="CZ38" s="307"/>
      <c r="DA38" s="307"/>
      <c r="DB38" s="307"/>
      <c r="DC38" s="307"/>
      <c r="DD38" s="307"/>
      <c r="DE38" s="307"/>
      <c r="DF38" s="307"/>
      <c r="DG38" s="307"/>
      <c r="DH38" s="307"/>
      <c r="DI38" s="307"/>
      <c r="DJ38" s="307"/>
      <c r="DK38" s="307"/>
      <c r="DL38" s="307"/>
      <c r="DM38" s="307"/>
      <c r="DN38" s="307"/>
      <c r="DO38" s="307"/>
      <c r="DP38" s="307"/>
      <c r="DQ38" s="307"/>
      <c r="DR38" s="307"/>
      <c r="DS38" s="307"/>
      <c r="DT38" s="307"/>
      <c r="DU38" s="307"/>
      <c r="DV38" s="307"/>
      <c r="DW38" s="307"/>
      <c r="DX38" s="307"/>
      <c r="DY38" s="307"/>
      <c r="DZ38" s="307"/>
      <c r="EA38" s="307"/>
      <c r="EB38" s="307"/>
      <c r="EC38" s="307"/>
      <c r="ED38" s="307"/>
      <c r="EE38" s="307"/>
      <c r="EF38" s="307"/>
      <c r="EG38" s="307"/>
      <c r="EH38" s="307"/>
      <c r="EI38" s="307"/>
      <c r="EJ38" s="307"/>
      <c r="EK38" s="307"/>
      <c r="EL38" s="307"/>
      <c r="EM38" s="307"/>
      <c r="EN38" s="307"/>
      <c r="EO38" s="307"/>
      <c r="EP38" s="307"/>
      <c r="EQ38" s="307"/>
      <c r="ER38" s="307"/>
      <c r="ES38" s="307"/>
      <c r="ET38" s="307"/>
      <c r="EU38" s="307"/>
      <c r="EV38" s="307"/>
      <c r="EW38" s="307"/>
      <c r="EX38" s="307"/>
      <c r="EY38" s="307"/>
      <c r="EZ38" s="307"/>
      <c r="FA38" s="307"/>
      <c r="FB38" s="307"/>
      <c r="FC38" s="307"/>
      <c r="FD38" s="307"/>
      <c r="FE38" s="307"/>
      <c r="FF38" s="307"/>
      <c r="FG38" s="307"/>
      <c r="FH38" s="307"/>
      <c r="FI38" s="307"/>
      <c r="FJ38" s="307"/>
      <c r="FK38" s="307"/>
      <c r="FL38" s="307"/>
      <c r="FM38" s="307"/>
      <c r="FN38" s="307"/>
      <c r="FO38" s="307"/>
      <c r="FP38" s="307"/>
      <c r="FQ38" s="307"/>
      <c r="FR38" s="307"/>
      <c r="FS38" s="307"/>
      <c r="FT38" s="307"/>
      <c r="FU38" s="307"/>
      <c r="FV38" s="307"/>
      <c r="FW38" s="307"/>
      <c r="FX38" s="307"/>
      <c r="FY38" s="307"/>
      <c r="FZ38" s="307"/>
      <c r="GA38" s="307"/>
      <c r="GB38" s="307"/>
      <c r="GC38" s="307"/>
      <c r="GD38" s="307"/>
      <c r="GE38" s="307"/>
      <c r="GF38" s="307"/>
      <c r="GG38" s="307"/>
      <c r="GH38" s="307"/>
      <c r="GI38" s="307"/>
      <c r="GJ38" s="307"/>
      <c r="GK38" s="307"/>
      <c r="GL38" s="307"/>
      <c r="GM38" s="307"/>
      <c r="GN38" s="307"/>
      <c r="GO38" s="307"/>
      <c r="GP38" s="307"/>
      <c r="GQ38" s="307"/>
      <c r="GR38" s="307"/>
      <c r="GS38" s="307"/>
      <c r="GT38" s="307"/>
      <c r="GU38" s="307"/>
      <c r="GV38" s="307"/>
      <c r="GW38" s="307"/>
      <c r="GX38" s="307"/>
      <c r="GY38" s="307"/>
      <c r="GZ38" s="307"/>
      <c r="HA38" s="307"/>
      <c r="HB38" s="307"/>
      <c r="HC38" s="307"/>
      <c r="HD38" s="307"/>
      <c r="HE38" s="307"/>
      <c r="HF38" s="307"/>
      <c r="HG38" s="307"/>
      <c r="HH38" s="307"/>
      <c r="HI38" s="307"/>
      <c r="HJ38" s="307"/>
      <c r="HK38" s="307"/>
      <c r="HL38" s="307"/>
      <c r="HM38" s="307"/>
      <c r="HN38" s="307"/>
      <c r="HO38" s="307"/>
      <c r="HP38" s="307"/>
      <c r="HQ38" s="307"/>
      <c r="HR38" s="307"/>
      <c r="HS38" s="307"/>
      <c r="HT38" s="307"/>
      <c r="HU38" s="307"/>
      <c r="HV38" s="307"/>
      <c r="HW38" s="307"/>
      <c r="HX38" s="307"/>
      <c r="HY38" s="307"/>
      <c r="HZ38" s="307"/>
      <c r="IA38" s="307"/>
      <c r="IB38" s="307"/>
      <c r="IC38" s="307"/>
      <c r="ID38" s="307"/>
      <c r="IE38" s="307"/>
      <c r="IF38" s="307"/>
      <c r="IG38" s="307"/>
      <c r="IH38" s="307"/>
      <c r="II38" s="307"/>
      <c r="IJ38" s="307"/>
      <c r="IK38" s="307"/>
      <c r="IL38" s="307"/>
      <c r="IM38" s="307"/>
      <c r="IN38" s="307"/>
      <c r="IO38" s="307"/>
      <c r="IP38" s="307"/>
      <c r="IQ38" s="307"/>
      <c r="IR38" s="307"/>
      <c r="IS38" s="307"/>
      <c r="IT38" s="307"/>
    </row>
    <row r="39" spans="1:254" ht="15">
      <c r="A39" s="307"/>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307"/>
      <c r="DY39" s="307"/>
      <c r="DZ39" s="307"/>
      <c r="EA39" s="307"/>
      <c r="EB39" s="307"/>
      <c r="EC39" s="307"/>
      <c r="ED39" s="307"/>
      <c r="EE39" s="307"/>
      <c r="EF39" s="307"/>
      <c r="EG39" s="307"/>
      <c r="EH39" s="307"/>
      <c r="EI39" s="307"/>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7"/>
      <c r="FM39" s="307"/>
      <c r="FN39" s="307"/>
      <c r="FO39" s="307"/>
      <c r="FP39" s="307"/>
      <c r="FQ39" s="307"/>
      <c r="FR39" s="307"/>
      <c r="FS39" s="307"/>
      <c r="FT39" s="307"/>
      <c r="FU39" s="307"/>
      <c r="FV39" s="307"/>
      <c r="FW39" s="307"/>
      <c r="FX39" s="307"/>
      <c r="FY39" s="307"/>
      <c r="FZ39" s="307"/>
      <c r="GA39" s="307"/>
      <c r="GB39" s="307"/>
      <c r="GC39" s="307"/>
      <c r="GD39" s="307"/>
      <c r="GE39" s="307"/>
      <c r="GF39" s="307"/>
      <c r="GG39" s="307"/>
      <c r="GH39" s="307"/>
      <c r="GI39" s="307"/>
      <c r="GJ39" s="307"/>
      <c r="GK39" s="307"/>
      <c r="GL39" s="307"/>
      <c r="GM39" s="307"/>
      <c r="GN39" s="307"/>
      <c r="GO39" s="307"/>
      <c r="GP39" s="307"/>
      <c r="GQ39" s="307"/>
      <c r="GR39" s="307"/>
      <c r="GS39" s="307"/>
      <c r="GT39" s="307"/>
      <c r="GU39" s="307"/>
      <c r="GV39" s="307"/>
      <c r="GW39" s="307"/>
      <c r="GX39" s="307"/>
      <c r="GY39" s="307"/>
      <c r="GZ39" s="307"/>
      <c r="HA39" s="307"/>
      <c r="HB39" s="307"/>
      <c r="HC39" s="307"/>
      <c r="HD39" s="307"/>
      <c r="HE39" s="307"/>
      <c r="HF39" s="307"/>
      <c r="HG39" s="307"/>
      <c r="HH39" s="307"/>
      <c r="HI39" s="307"/>
      <c r="HJ39" s="307"/>
      <c r="HK39" s="307"/>
      <c r="HL39" s="307"/>
      <c r="HM39" s="307"/>
      <c r="HN39" s="307"/>
      <c r="HO39" s="307"/>
      <c r="HP39" s="307"/>
      <c r="HQ39" s="307"/>
      <c r="HR39" s="307"/>
      <c r="HS39" s="307"/>
      <c r="HT39" s="307"/>
      <c r="HU39" s="307"/>
      <c r="HV39" s="307"/>
      <c r="HW39" s="307"/>
      <c r="HX39" s="307"/>
      <c r="HY39" s="307"/>
      <c r="HZ39" s="307"/>
      <c r="IA39" s="307"/>
      <c r="IB39" s="307"/>
      <c r="IC39" s="307"/>
      <c r="ID39" s="307"/>
      <c r="IE39" s="307"/>
      <c r="IF39" s="307"/>
      <c r="IG39" s="307"/>
      <c r="IH39" s="307"/>
      <c r="II39" s="307"/>
      <c r="IJ39" s="307"/>
      <c r="IK39" s="307"/>
      <c r="IL39" s="307"/>
      <c r="IM39" s="307"/>
      <c r="IN39" s="307"/>
      <c r="IO39" s="307"/>
      <c r="IP39" s="307"/>
      <c r="IQ39" s="307"/>
      <c r="IR39" s="307"/>
      <c r="IS39" s="307"/>
      <c r="IT39" s="307"/>
    </row>
    <row r="40" spans="1:254" ht="15">
      <c r="A40" s="307"/>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7"/>
      <c r="BX40" s="307"/>
      <c r="BY40" s="307"/>
      <c r="BZ40" s="307"/>
      <c r="CA40" s="307"/>
      <c r="CB40" s="307"/>
      <c r="CC40" s="307"/>
      <c r="CD40" s="307"/>
      <c r="CE40" s="307"/>
      <c r="CF40" s="307"/>
      <c r="CG40" s="307"/>
      <c r="CH40" s="307"/>
      <c r="CI40" s="307"/>
      <c r="CJ40" s="307"/>
      <c r="CK40" s="307"/>
      <c r="CL40" s="307"/>
      <c r="CM40" s="307"/>
      <c r="CN40" s="307"/>
      <c r="CO40" s="307"/>
      <c r="CP40" s="307"/>
      <c r="CQ40" s="307"/>
      <c r="CR40" s="307"/>
      <c r="CS40" s="307"/>
      <c r="CT40" s="307"/>
      <c r="CU40" s="307"/>
      <c r="CV40" s="307"/>
      <c r="CW40" s="307"/>
      <c r="CX40" s="307"/>
      <c r="CY40" s="307"/>
      <c r="CZ40" s="307"/>
      <c r="DA40" s="307"/>
      <c r="DB40" s="307"/>
      <c r="DC40" s="307"/>
      <c r="DD40" s="307"/>
      <c r="DE40" s="307"/>
      <c r="DF40" s="307"/>
      <c r="DG40" s="307"/>
      <c r="DH40" s="307"/>
      <c r="DI40" s="307"/>
      <c r="DJ40" s="307"/>
      <c r="DK40" s="307"/>
      <c r="DL40" s="307"/>
      <c r="DM40" s="307"/>
      <c r="DN40" s="307"/>
      <c r="DO40" s="307"/>
      <c r="DP40" s="307"/>
      <c r="DQ40" s="307"/>
      <c r="DR40" s="307"/>
      <c r="DS40" s="307"/>
      <c r="DT40" s="307"/>
      <c r="DU40" s="307"/>
      <c r="DV40" s="307"/>
      <c r="DW40" s="307"/>
      <c r="DX40" s="307"/>
      <c r="DY40" s="307"/>
      <c r="DZ40" s="307"/>
      <c r="EA40" s="307"/>
      <c r="EB40" s="307"/>
      <c r="EC40" s="307"/>
      <c r="ED40" s="307"/>
      <c r="EE40" s="307"/>
      <c r="EF40" s="307"/>
      <c r="EG40" s="307"/>
      <c r="EH40" s="307"/>
      <c r="EI40" s="307"/>
      <c r="EJ40" s="307"/>
      <c r="EK40" s="307"/>
      <c r="EL40" s="307"/>
      <c r="EM40" s="307"/>
      <c r="EN40" s="307"/>
      <c r="EO40" s="307"/>
      <c r="EP40" s="307"/>
      <c r="EQ40" s="307"/>
      <c r="ER40" s="307"/>
      <c r="ES40" s="307"/>
      <c r="ET40" s="307"/>
      <c r="EU40" s="307"/>
      <c r="EV40" s="307"/>
      <c r="EW40" s="307"/>
      <c r="EX40" s="307"/>
      <c r="EY40" s="307"/>
      <c r="EZ40" s="307"/>
      <c r="FA40" s="307"/>
      <c r="FB40" s="307"/>
      <c r="FC40" s="307"/>
      <c r="FD40" s="307"/>
      <c r="FE40" s="307"/>
      <c r="FF40" s="307"/>
      <c r="FG40" s="307"/>
      <c r="FH40" s="307"/>
      <c r="FI40" s="307"/>
      <c r="FJ40" s="307"/>
      <c r="FK40" s="307"/>
      <c r="FL40" s="307"/>
      <c r="FM40" s="307"/>
      <c r="FN40" s="307"/>
      <c r="FO40" s="307"/>
      <c r="FP40" s="307"/>
      <c r="FQ40" s="307"/>
      <c r="FR40" s="307"/>
      <c r="FS40" s="307"/>
      <c r="FT40" s="307"/>
      <c r="FU40" s="307"/>
      <c r="FV40" s="307"/>
      <c r="FW40" s="307"/>
      <c r="FX40" s="307"/>
      <c r="FY40" s="307"/>
      <c r="FZ40" s="307"/>
      <c r="GA40" s="307"/>
      <c r="GB40" s="307"/>
      <c r="GC40" s="307"/>
      <c r="GD40" s="307"/>
      <c r="GE40" s="307"/>
      <c r="GF40" s="307"/>
      <c r="GG40" s="307"/>
      <c r="GH40" s="307"/>
      <c r="GI40" s="307"/>
      <c r="GJ40" s="307"/>
      <c r="GK40" s="307"/>
      <c r="GL40" s="307"/>
      <c r="GM40" s="307"/>
      <c r="GN40" s="307"/>
      <c r="GO40" s="307"/>
      <c r="GP40" s="307"/>
      <c r="GQ40" s="307"/>
      <c r="GR40" s="307"/>
      <c r="GS40" s="307"/>
      <c r="GT40" s="307"/>
      <c r="GU40" s="307"/>
      <c r="GV40" s="307"/>
      <c r="GW40" s="307"/>
      <c r="GX40" s="307"/>
      <c r="GY40" s="307"/>
      <c r="GZ40" s="307"/>
      <c r="HA40" s="307"/>
      <c r="HB40" s="307"/>
      <c r="HC40" s="307"/>
      <c r="HD40" s="307"/>
      <c r="HE40" s="307"/>
      <c r="HF40" s="307"/>
      <c r="HG40" s="307"/>
      <c r="HH40" s="307"/>
      <c r="HI40" s="307"/>
      <c r="HJ40" s="307"/>
      <c r="HK40" s="307"/>
      <c r="HL40" s="307"/>
      <c r="HM40" s="307"/>
      <c r="HN40" s="307"/>
      <c r="HO40" s="307"/>
      <c r="HP40" s="307"/>
      <c r="HQ40" s="307"/>
      <c r="HR40" s="307"/>
      <c r="HS40" s="307"/>
      <c r="HT40" s="307"/>
      <c r="HU40" s="307"/>
      <c r="HV40" s="307"/>
      <c r="HW40" s="307"/>
      <c r="HX40" s="307"/>
      <c r="HY40" s="307"/>
      <c r="HZ40" s="307"/>
      <c r="IA40" s="307"/>
      <c r="IB40" s="307"/>
      <c r="IC40" s="307"/>
      <c r="ID40" s="307"/>
      <c r="IE40" s="307"/>
      <c r="IF40" s="307"/>
      <c r="IG40" s="307"/>
      <c r="IH40" s="307"/>
      <c r="II40" s="307"/>
      <c r="IJ40" s="307"/>
      <c r="IK40" s="307"/>
      <c r="IL40" s="307"/>
      <c r="IM40" s="307"/>
      <c r="IN40" s="307"/>
      <c r="IO40" s="307"/>
      <c r="IP40" s="307"/>
      <c r="IQ40" s="307"/>
      <c r="IR40" s="307"/>
      <c r="IS40" s="307"/>
      <c r="IT40" s="307"/>
    </row>
    <row r="41" spans="1:254" ht="15">
      <c r="A41" s="307"/>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c r="CM41" s="307"/>
      <c r="CN41" s="307"/>
      <c r="CO41" s="307"/>
      <c r="CP41" s="307"/>
      <c r="CQ41" s="307"/>
      <c r="CR41" s="307"/>
      <c r="CS41" s="307"/>
      <c r="CT41" s="307"/>
      <c r="CU41" s="307"/>
      <c r="CV41" s="307"/>
      <c r="CW41" s="307"/>
      <c r="CX41" s="307"/>
      <c r="CY41" s="307"/>
      <c r="CZ41" s="307"/>
      <c r="DA41" s="307"/>
      <c r="DB41" s="307"/>
      <c r="DC41" s="307"/>
      <c r="DD41" s="307"/>
      <c r="DE41" s="307"/>
      <c r="DF41" s="307"/>
      <c r="DG41" s="307"/>
      <c r="DH41" s="307"/>
      <c r="DI41" s="307"/>
      <c r="DJ41" s="307"/>
      <c r="DK41" s="307"/>
      <c r="DL41" s="307"/>
      <c r="DM41" s="307"/>
      <c r="DN41" s="307"/>
      <c r="DO41" s="307"/>
      <c r="DP41" s="307"/>
      <c r="DQ41" s="307"/>
      <c r="DR41" s="307"/>
      <c r="DS41" s="307"/>
      <c r="DT41" s="307"/>
      <c r="DU41" s="307"/>
      <c r="DV41" s="307"/>
      <c r="DW41" s="307"/>
      <c r="DX41" s="307"/>
      <c r="DY41" s="307"/>
      <c r="DZ41" s="307"/>
      <c r="EA41" s="307"/>
      <c r="EB41" s="307"/>
      <c r="EC41" s="307"/>
      <c r="ED41" s="307"/>
      <c r="EE41" s="307"/>
      <c r="EF41" s="307"/>
      <c r="EG41" s="307"/>
      <c r="EH41" s="307"/>
      <c r="EI41" s="307"/>
      <c r="EJ41" s="307"/>
      <c r="EK41" s="307"/>
      <c r="EL41" s="307"/>
      <c r="EM41" s="307"/>
      <c r="EN41" s="307"/>
      <c r="EO41" s="307"/>
      <c r="EP41" s="307"/>
      <c r="EQ41" s="307"/>
      <c r="ER41" s="307"/>
      <c r="ES41" s="307"/>
      <c r="ET41" s="307"/>
      <c r="EU41" s="307"/>
      <c r="EV41" s="307"/>
      <c r="EW41" s="307"/>
      <c r="EX41" s="307"/>
      <c r="EY41" s="307"/>
      <c r="EZ41" s="307"/>
      <c r="FA41" s="307"/>
      <c r="FB41" s="307"/>
      <c r="FC41" s="307"/>
      <c r="FD41" s="307"/>
      <c r="FE41" s="307"/>
      <c r="FF41" s="307"/>
      <c r="FG41" s="307"/>
      <c r="FH41" s="307"/>
      <c r="FI41" s="307"/>
      <c r="FJ41" s="307"/>
      <c r="FK41" s="307"/>
      <c r="FL41" s="307"/>
      <c r="FM41" s="307"/>
      <c r="FN41" s="307"/>
      <c r="FO41" s="307"/>
      <c r="FP41" s="307"/>
      <c r="FQ41" s="307"/>
      <c r="FR41" s="307"/>
      <c r="FS41" s="307"/>
      <c r="FT41" s="307"/>
      <c r="FU41" s="307"/>
      <c r="FV41" s="307"/>
      <c r="FW41" s="307"/>
      <c r="FX41" s="307"/>
      <c r="FY41" s="307"/>
      <c r="FZ41" s="307"/>
      <c r="GA41" s="307"/>
      <c r="GB41" s="307"/>
      <c r="GC41" s="307"/>
      <c r="GD41" s="307"/>
      <c r="GE41" s="307"/>
      <c r="GF41" s="307"/>
      <c r="GG41" s="307"/>
      <c r="GH41" s="307"/>
      <c r="GI41" s="307"/>
      <c r="GJ41" s="307"/>
      <c r="GK41" s="307"/>
      <c r="GL41" s="307"/>
      <c r="GM41" s="307"/>
      <c r="GN41" s="307"/>
      <c r="GO41" s="307"/>
      <c r="GP41" s="307"/>
      <c r="GQ41" s="307"/>
      <c r="GR41" s="307"/>
      <c r="GS41" s="307"/>
      <c r="GT41" s="307"/>
      <c r="GU41" s="307"/>
      <c r="GV41" s="307"/>
      <c r="GW41" s="307"/>
      <c r="GX41" s="307"/>
      <c r="GY41" s="307"/>
      <c r="GZ41" s="307"/>
      <c r="HA41" s="307"/>
      <c r="HB41" s="307"/>
      <c r="HC41" s="307"/>
      <c r="HD41" s="307"/>
      <c r="HE41" s="307"/>
      <c r="HF41" s="307"/>
      <c r="HG41" s="307"/>
      <c r="HH41" s="307"/>
      <c r="HI41" s="307"/>
      <c r="HJ41" s="307"/>
      <c r="HK41" s="307"/>
      <c r="HL41" s="307"/>
      <c r="HM41" s="307"/>
      <c r="HN41" s="307"/>
      <c r="HO41" s="307"/>
      <c r="HP41" s="307"/>
      <c r="HQ41" s="307"/>
      <c r="HR41" s="307"/>
      <c r="HS41" s="307"/>
      <c r="HT41" s="307"/>
      <c r="HU41" s="307"/>
      <c r="HV41" s="307"/>
      <c r="HW41" s="307"/>
      <c r="HX41" s="307"/>
      <c r="HY41" s="307"/>
      <c r="HZ41" s="307"/>
      <c r="IA41" s="307"/>
      <c r="IB41" s="307"/>
      <c r="IC41" s="307"/>
      <c r="ID41" s="307"/>
      <c r="IE41" s="307"/>
      <c r="IF41" s="307"/>
      <c r="IG41" s="307"/>
      <c r="IH41" s="307"/>
      <c r="II41" s="307"/>
      <c r="IJ41" s="307"/>
      <c r="IK41" s="307"/>
      <c r="IL41" s="307"/>
      <c r="IM41" s="307"/>
      <c r="IN41" s="307"/>
      <c r="IO41" s="307"/>
      <c r="IP41" s="307"/>
      <c r="IQ41" s="307"/>
      <c r="IR41" s="307"/>
      <c r="IS41" s="307"/>
      <c r="IT41" s="307"/>
    </row>
    <row r="42" spans="1:254" ht="15">
      <c r="A42" s="307"/>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7"/>
      <c r="BQ42" s="307"/>
      <c r="BR42" s="307"/>
      <c r="BS42" s="307"/>
      <c r="BT42" s="307"/>
      <c r="BU42" s="307"/>
      <c r="BV42" s="307"/>
      <c r="BW42" s="307"/>
      <c r="BX42" s="307"/>
      <c r="BY42" s="307"/>
      <c r="BZ42" s="307"/>
      <c r="CA42" s="307"/>
      <c r="CB42" s="307"/>
      <c r="CC42" s="307"/>
      <c r="CD42" s="307"/>
      <c r="CE42" s="307"/>
      <c r="CF42" s="307"/>
      <c r="CG42" s="307"/>
      <c r="CH42" s="307"/>
      <c r="CI42" s="307"/>
      <c r="CJ42" s="307"/>
      <c r="CK42" s="307"/>
      <c r="CL42" s="307"/>
      <c r="CM42" s="307"/>
      <c r="CN42" s="307"/>
      <c r="CO42" s="307"/>
      <c r="CP42" s="307"/>
      <c r="CQ42" s="307"/>
      <c r="CR42" s="307"/>
      <c r="CS42" s="307"/>
      <c r="CT42" s="307"/>
      <c r="CU42" s="307"/>
      <c r="CV42" s="307"/>
      <c r="CW42" s="307"/>
      <c r="CX42" s="307"/>
      <c r="CY42" s="307"/>
      <c r="CZ42" s="307"/>
      <c r="DA42" s="307"/>
      <c r="DB42" s="307"/>
      <c r="DC42" s="307"/>
      <c r="DD42" s="307"/>
      <c r="DE42" s="307"/>
      <c r="DF42" s="307"/>
      <c r="DG42" s="307"/>
      <c r="DH42" s="307"/>
      <c r="DI42" s="307"/>
      <c r="DJ42" s="307"/>
      <c r="DK42" s="307"/>
      <c r="DL42" s="307"/>
      <c r="DM42" s="307"/>
      <c r="DN42" s="307"/>
      <c r="DO42" s="307"/>
      <c r="DP42" s="307"/>
      <c r="DQ42" s="307"/>
      <c r="DR42" s="307"/>
      <c r="DS42" s="307"/>
      <c r="DT42" s="307"/>
      <c r="DU42" s="307"/>
      <c r="DV42" s="307"/>
      <c r="DW42" s="307"/>
      <c r="DX42" s="307"/>
      <c r="DY42" s="307"/>
      <c r="DZ42" s="307"/>
      <c r="EA42" s="307"/>
      <c r="EB42" s="307"/>
      <c r="EC42" s="307"/>
      <c r="ED42" s="307"/>
      <c r="EE42" s="307"/>
      <c r="EF42" s="307"/>
      <c r="EG42" s="307"/>
      <c r="EH42" s="307"/>
      <c r="EI42" s="307"/>
      <c r="EJ42" s="307"/>
      <c r="EK42" s="307"/>
      <c r="EL42" s="307"/>
      <c r="EM42" s="307"/>
      <c r="EN42" s="307"/>
      <c r="EO42" s="307"/>
      <c r="EP42" s="307"/>
      <c r="EQ42" s="307"/>
      <c r="ER42" s="307"/>
      <c r="ES42" s="307"/>
      <c r="ET42" s="307"/>
      <c r="EU42" s="307"/>
      <c r="EV42" s="307"/>
      <c r="EW42" s="307"/>
      <c r="EX42" s="307"/>
      <c r="EY42" s="307"/>
      <c r="EZ42" s="307"/>
      <c r="FA42" s="307"/>
      <c r="FB42" s="307"/>
      <c r="FC42" s="307"/>
      <c r="FD42" s="307"/>
      <c r="FE42" s="307"/>
      <c r="FF42" s="307"/>
      <c r="FG42" s="307"/>
      <c r="FH42" s="307"/>
      <c r="FI42" s="307"/>
      <c r="FJ42" s="307"/>
      <c r="FK42" s="307"/>
      <c r="FL42" s="307"/>
      <c r="FM42" s="307"/>
      <c r="FN42" s="307"/>
      <c r="FO42" s="307"/>
      <c r="FP42" s="307"/>
      <c r="FQ42" s="307"/>
      <c r="FR42" s="307"/>
      <c r="FS42" s="307"/>
      <c r="FT42" s="307"/>
      <c r="FU42" s="307"/>
      <c r="FV42" s="307"/>
      <c r="FW42" s="307"/>
      <c r="FX42" s="307"/>
      <c r="FY42" s="307"/>
      <c r="FZ42" s="307"/>
      <c r="GA42" s="307"/>
      <c r="GB42" s="307"/>
      <c r="GC42" s="307"/>
      <c r="GD42" s="307"/>
      <c r="GE42" s="307"/>
      <c r="GF42" s="307"/>
      <c r="GG42" s="307"/>
      <c r="GH42" s="307"/>
      <c r="GI42" s="307"/>
      <c r="GJ42" s="307"/>
      <c r="GK42" s="307"/>
      <c r="GL42" s="307"/>
      <c r="GM42" s="307"/>
      <c r="GN42" s="307"/>
      <c r="GO42" s="307"/>
      <c r="GP42" s="307"/>
      <c r="GQ42" s="307"/>
      <c r="GR42" s="307"/>
      <c r="GS42" s="307"/>
      <c r="GT42" s="307"/>
      <c r="GU42" s="307"/>
      <c r="GV42" s="307"/>
      <c r="GW42" s="307"/>
      <c r="GX42" s="307"/>
      <c r="GY42" s="307"/>
      <c r="GZ42" s="307"/>
      <c r="HA42" s="307"/>
      <c r="HB42" s="307"/>
      <c r="HC42" s="307"/>
      <c r="HD42" s="307"/>
      <c r="HE42" s="307"/>
      <c r="HF42" s="307"/>
      <c r="HG42" s="307"/>
      <c r="HH42" s="307"/>
      <c r="HI42" s="307"/>
      <c r="HJ42" s="307"/>
      <c r="HK42" s="307"/>
      <c r="HL42" s="307"/>
      <c r="HM42" s="307"/>
      <c r="HN42" s="307"/>
      <c r="HO42" s="307"/>
      <c r="HP42" s="307"/>
      <c r="HQ42" s="307"/>
      <c r="HR42" s="307"/>
      <c r="HS42" s="307"/>
      <c r="HT42" s="307"/>
      <c r="HU42" s="307"/>
      <c r="HV42" s="307"/>
      <c r="HW42" s="307"/>
      <c r="HX42" s="307"/>
      <c r="HY42" s="307"/>
      <c r="HZ42" s="307"/>
      <c r="IA42" s="307"/>
      <c r="IB42" s="307"/>
      <c r="IC42" s="307"/>
      <c r="ID42" s="307"/>
      <c r="IE42" s="307"/>
      <c r="IF42" s="307"/>
      <c r="IG42" s="307"/>
      <c r="IH42" s="307"/>
      <c r="II42" s="307"/>
      <c r="IJ42" s="307"/>
      <c r="IK42" s="307"/>
      <c r="IL42" s="307"/>
      <c r="IM42" s="307"/>
      <c r="IN42" s="307"/>
      <c r="IO42" s="307"/>
      <c r="IP42" s="307"/>
      <c r="IQ42" s="307"/>
      <c r="IR42" s="307"/>
      <c r="IS42" s="307"/>
      <c r="IT42" s="307"/>
    </row>
    <row r="43" spans="1:254" ht="15">
      <c r="A43" s="307"/>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7"/>
      <c r="BX43" s="307"/>
      <c r="BY43" s="307"/>
      <c r="BZ43" s="307"/>
      <c r="CA43" s="307"/>
      <c r="CB43" s="307"/>
      <c r="CC43" s="307"/>
      <c r="CD43" s="307"/>
      <c r="CE43" s="307"/>
      <c r="CF43" s="307"/>
      <c r="CG43" s="307"/>
      <c r="CH43" s="307"/>
      <c r="CI43" s="307"/>
      <c r="CJ43" s="307"/>
      <c r="CK43" s="307"/>
      <c r="CL43" s="307"/>
      <c r="CM43" s="307"/>
      <c r="CN43" s="307"/>
      <c r="CO43" s="307"/>
      <c r="CP43" s="307"/>
      <c r="CQ43" s="307"/>
      <c r="CR43" s="307"/>
      <c r="CS43" s="307"/>
      <c r="CT43" s="307"/>
      <c r="CU43" s="307"/>
      <c r="CV43" s="307"/>
      <c r="CW43" s="307"/>
      <c r="CX43" s="307"/>
      <c r="CY43" s="307"/>
      <c r="CZ43" s="307"/>
      <c r="DA43" s="307"/>
      <c r="DB43" s="307"/>
      <c r="DC43" s="307"/>
      <c r="DD43" s="307"/>
      <c r="DE43" s="307"/>
      <c r="DF43" s="307"/>
      <c r="DG43" s="307"/>
      <c r="DH43" s="307"/>
      <c r="DI43" s="307"/>
      <c r="DJ43" s="307"/>
      <c r="DK43" s="307"/>
      <c r="DL43" s="307"/>
      <c r="DM43" s="307"/>
      <c r="DN43" s="307"/>
      <c r="DO43" s="307"/>
      <c r="DP43" s="307"/>
      <c r="DQ43" s="307"/>
      <c r="DR43" s="307"/>
      <c r="DS43" s="307"/>
      <c r="DT43" s="307"/>
      <c r="DU43" s="307"/>
      <c r="DV43" s="307"/>
      <c r="DW43" s="307"/>
      <c r="DX43" s="307"/>
      <c r="DY43" s="307"/>
      <c r="DZ43" s="307"/>
      <c r="EA43" s="307"/>
      <c r="EB43" s="307"/>
      <c r="EC43" s="307"/>
      <c r="ED43" s="307"/>
      <c r="EE43" s="307"/>
      <c r="EF43" s="307"/>
      <c r="EG43" s="307"/>
      <c r="EH43" s="307"/>
      <c r="EI43" s="307"/>
      <c r="EJ43" s="307"/>
      <c r="EK43" s="307"/>
      <c r="EL43" s="307"/>
      <c r="EM43" s="307"/>
      <c r="EN43" s="307"/>
      <c r="EO43" s="307"/>
      <c r="EP43" s="307"/>
      <c r="EQ43" s="307"/>
      <c r="ER43" s="307"/>
      <c r="ES43" s="307"/>
      <c r="ET43" s="307"/>
      <c r="EU43" s="307"/>
      <c r="EV43" s="307"/>
      <c r="EW43" s="307"/>
      <c r="EX43" s="307"/>
      <c r="EY43" s="307"/>
      <c r="EZ43" s="307"/>
      <c r="FA43" s="307"/>
      <c r="FB43" s="307"/>
      <c r="FC43" s="307"/>
      <c r="FD43" s="307"/>
      <c r="FE43" s="307"/>
      <c r="FF43" s="307"/>
      <c r="FG43" s="307"/>
      <c r="FH43" s="307"/>
      <c r="FI43" s="307"/>
      <c r="FJ43" s="307"/>
      <c r="FK43" s="307"/>
      <c r="FL43" s="307"/>
      <c r="FM43" s="307"/>
      <c r="FN43" s="307"/>
      <c r="FO43" s="307"/>
      <c r="FP43" s="307"/>
      <c r="FQ43" s="307"/>
      <c r="FR43" s="307"/>
      <c r="FS43" s="307"/>
      <c r="FT43" s="307"/>
      <c r="FU43" s="307"/>
      <c r="FV43" s="307"/>
      <c r="FW43" s="307"/>
      <c r="FX43" s="307"/>
      <c r="FY43" s="307"/>
      <c r="FZ43" s="307"/>
      <c r="GA43" s="307"/>
      <c r="GB43" s="307"/>
      <c r="GC43" s="307"/>
      <c r="GD43" s="307"/>
      <c r="GE43" s="307"/>
      <c r="GF43" s="307"/>
      <c r="GG43" s="307"/>
      <c r="GH43" s="307"/>
      <c r="GI43" s="307"/>
      <c r="GJ43" s="307"/>
      <c r="GK43" s="307"/>
      <c r="GL43" s="307"/>
      <c r="GM43" s="307"/>
      <c r="GN43" s="307"/>
      <c r="GO43" s="307"/>
      <c r="GP43" s="307"/>
      <c r="GQ43" s="307"/>
      <c r="GR43" s="307"/>
      <c r="GS43" s="307"/>
      <c r="GT43" s="307"/>
      <c r="GU43" s="307"/>
      <c r="GV43" s="307"/>
      <c r="GW43" s="307"/>
      <c r="GX43" s="307"/>
      <c r="GY43" s="307"/>
      <c r="GZ43" s="307"/>
      <c r="HA43" s="307"/>
      <c r="HB43" s="307"/>
      <c r="HC43" s="307"/>
      <c r="HD43" s="307"/>
      <c r="HE43" s="307"/>
      <c r="HF43" s="307"/>
      <c r="HG43" s="307"/>
      <c r="HH43" s="307"/>
      <c r="HI43" s="307"/>
      <c r="HJ43" s="307"/>
      <c r="HK43" s="307"/>
      <c r="HL43" s="307"/>
      <c r="HM43" s="307"/>
      <c r="HN43" s="307"/>
      <c r="HO43" s="307"/>
      <c r="HP43" s="307"/>
      <c r="HQ43" s="307"/>
      <c r="HR43" s="307"/>
      <c r="HS43" s="307"/>
      <c r="HT43" s="307"/>
      <c r="HU43" s="307"/>
      <c r="HV43" s="307"/>
      <c r="HW43" s="307"/>
      <c r="HX43" s="307"/>
      <c r="HY43" s="307"/>
      <c r="HZ43" s="307"/>
      <c r="IA43" s="307"/>
      <c r="IB43" s="307"/>
      <c r="IC43" s="307"/>
      <c r="ID43" s="307"/>
      <c r="IE43" s="307"/>
      <c r="IF43" s="307"/>
      <c r="IG43" s="307"/>
      <c r="IH43" s="307"/>
      <c r="II43" s="307"/>
      <c r="IJ43" s="307"/>
      <c r="IK43" s="307"/>
      <c r="IL43" s="307"/>
      <c r="IM43" s="307"/>
      <c r="IN43" s="307"/>
      <c r="IO43" s="307"/>
      <c r="IP43" s="307"/>
      <c r="IQ43" s="307"/>
      <c r="IR43" s="307"/>
      <c r="IS43" s="307"/>
      <c r="IT43" s="307"/>
    </row>
    <row r="44" spans="1:254" ht="15">
      <c r="A44" s="307"/>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7"/>
      <c r="BR44" s="307"/>
      <c r="BS44" s="307"/>
      <c r="BT44" s="307"/>
      <c r="BU44" s="307"/>
      <c r="BV44" s="307"/>
      <c r="BW44" s="307"/>
      <c r="BX44" s="307"/>
      <c r="BY44" s="307"/>
      <c r="BZ44" s="307"/>
      <c r="CA44" s="307"/>
      <c r="CB44" s="307"/>
      <c r="CC44" s="307"/>
      <c r="CD44" s="307"/>
      <c r="CE44" s="307"/>
      <c r="CF44" s="307"/>
      <c r="CG44" s="307"/>
      <c r="CH44" s="307"/>
      <c r="CI44" s="307"/>
      <c r="CJ44" s="307"/>
      <c r="CK44" s="307"/>
      <c r="CL44" s="307"/>
      <c r="CM44" s="307"/>
      <c r="CN44" s="307"/>
      <c r="CO44" s="307"/>
      <c r="CP44" s="307"/>
      <c r="CQ44" s="307"/>
      <c r="CR44" s="307"/>
      <c r="CS44" s="307"/>
      <c r="CT44" s="307"/>
      <c r="CU44" s="307"/>
      <c r="CV44" s="307"/>
      <c r="CW44" s="307"/>
      <c r="CX44" s="307"/>
      <c r="CY44" s="307"/>
      <c r="CZ44" s="307"/>
      <c r="DA44" s="307"/>
      <c r="DB44" s="307"/>
      <c r="DC44" s="307"/>
      <c r="DD44" s="307"/>
      <c r="DE44" s="307"/>
      <c r="DF44" s="307"/>
      <c r="DG44" s="307"/>
      <c r="DH44" s="307"/>
      <c r="DI44" s="307"/>
      <c r="DJ44" s="307"/>
      <c r="DK44" s="307"/>
      <c r="DL44" s="307"/>
      <c r="DM44" s="307"/>
      <c r="DN44" s="307"/>
      <c r="DO44" s="307"/>
      <c r="DP44" s="307"/>
      <c r="DQ44" s="307"/>
      <c r="DR44" s="307"/>
      <c r="DS44" s="307"/>
      <c r="DT44" s="307"/>
      <c r="DU44" s="307"/>
      <c r="DV44" s="307"/>
      <c r="DW44" s="307"/>
      <c r="DX44" s="307"/>
      <c r="DY44" s="307"/>
      <c r="DZ44" s="307"/>
      <c r="EA44" s="307"/>
      <c r="EB44" s="307"/>
      <c r="EC44" s="307"/>
      <c r="ED44" s="307"/>
      <c r="EE44" s="307"/>
      <c r="EF44" s="307"/>
      <c r="EG44" s="307"/>
      <c r="EH44" s="307"/>
      <c r="EI44" s="307"/>
      <c r="EJ44" s="307"/>
      <c r="EK44" s="307"/>
      <c r="EL44" s="307"/>
      <c r="EM44" s="307"/>
      <c r="EN44" s="307"/>
      <c r="EO44" s="307"/>
      <c r="EP44" s="307"/>
      <c r="EQ44" s="307"/>
      <c r="ER44" s="307"/>
      <c r="ES44" s="307"/>
      <c r="ET44" s="307"/>
      <c r="EU44" s="307"/>
      <c r="EV44" s="307"/>
      <c r="EW44" s="307"/>
      <c r="EX44" s="307"/>
      <c r="EY44" s="307"/>
      <c r="EZ44" s="307"/>
      <c r="FA44" s="307"/>
      <c r="FB44" s="307"/>
      <c r="FC44" s="307"/>
      <c r="FD44" s="307"/>
      <c r="FE44" s="307"/>
      <c r="FF44" s="307"/>
      <c r="FG44" s="307"/>
      <c r="FH44" s="307"/>
      <c r="FI44" s="307"/>
      <c r="FJ44" s="307"/>
      <c r="FK44" s="307"/>
      <c r="FL44" s="307"/>
      <c r="FM44" s="307"/>
      <c r="FN44" s="307"/>
      <c r="FO44" s="307"/>
      <c r="FP44" s="307"/>
      <c r="FQ44" s="307"/>
      <c r="FR44" s="307"/>
      <c r="FS44" s="307"/>
      <c r="FT44" s="307"/>
      <c r="FU44" s="307"/>
      <c r="FV44" s="307"/>
      <c r="FW44" s="307"/>
      <c r="FX44" s="307"/>
      <c r="FY44" s="307"/>
      <c r="FZ44" s="307"/>
      <c r="GA44" s="307"/>
      <c r="GB44" s="307"/>
      <c r="GC44" s="307"/>
      <c r="GD44" s="307"/>
      <c r="GE44" s="307"/>
      <c r="GF44" s="307"/>
      <c r="GG44" s="307"/>
      <c r="GH44" s="307"/>
      <c r="GI44" s="307"/>
      <c r="GJ44" s="307"/>
      <c r="GK44" s="307"/>
      <c r="GL44" s="307"/>
      <c r="GM44" s="307"/>
      <c r="GN44" s="307"/>
      <c r="GO44" s="307"/>
      <c r="GP44" s="307"/>
      <c r="GQ44" s="307"/>
      <c r="GR44" s="307"/>
      <c r="GS44" s="307"/>
      <c r="GT44" s="307"/>
      <c r="GU44" s="307"/>
      <c r="GV44" s="307"/>
      <c r="GW44" s="307"/>
      <c r="GX44" s="307"/>
      <c r="GY44" s="307"/>
      <c r="GZ44" s="307"/>
      <c r="HA44" s="307"/>
      <c r="HB44" s="307"/>
      <c r="HC44" s="307"/>
      <c r="HD44" s="307"/>
      <c r="HE44" s="307"/>
      <c r="HF44" s="307"/>
      <c r="HG44" s="307"/>
      <c r="HH44" s="307"/>
      <c r="HI44" s="307"/>
      <c r="HJ44" s="307"/>
      <c r="HK44" s="307"/>
      <c r="HL44" s="307"/>
      <c r="HM44" s="307"/>
      <c r="HN44" s="307"/>
      <c r="HO44" s="307"/>
      <c r="HP44" s="307"/>
      <c r="HQ44" s="307"/>
      <c r="HR44" s="307"/>
      <c r="HS44" s="307"/>
      <c r="HT44" s="307"/>
      <c r="HU44" s="307"/>
      <c r="HV44" s="307"/>
      <c r="HW44" s="307"/>
      <c r="HX44" s="307"/>
      <c r="HY44" s="307"/>
      <c r="HZ44" s="307"/>
      <c r="IA44" s="307"/>
      <c r="IB44" s="307"/>
      <c r="IC44" s="307"/>
      <c r="ID44" s="307"/>
      <c r="IE44" s="307"/>
      <c r="IF44" s="307"/>
      <c r="IG44" s="307"/>
      <c r="IH44" s="307"/>
      <c r="II44" s="307"/>
      <c r="IJ44" s="307"/>
      <c r="IK44" s="307"/>
      <c r="IL44" s="307"/>
      <c r="IM44" s="307"/>
      <c r="IN44" s="307"/>
      <c r="IO44" s="307"/>
      <c r="IP44" s="307"/>
      <c r="IQ44" s="307"/>
      <c r="IR44" s="307"/>
      <c r="IS44" s="307"/>
      <c r="IT44" s="307"/>
    </row>
    <row r="45" spans="1:254" ht="15">
      <c r="A45" s="307"/>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7"/>
      <c r="BV45" s="307"/>
      <c r="BW45" s="307"/>
      <c r="BX45" s="307"/>
      <c r="BY45" s="307"/>
      <c r="BZ45" s="307"/>
      <c r="CA45" s="307"/>
      <c r="CB45" s="307"/>
      <c r="CC45" s="307"/>
      <c r="CD45" s="307"/>
      <c r="CE45" s="307"/>
      <c r="CF45" s="307"/>
      <c r="CG45" s="307"/>
      <c r="CH45" s="307"/>
      <c r="CI45" s="307"/>
      <c r="CJ45" s="307"/>
      <c r="CK45" s="307"/>
      <c r="CL45" s="307"/>
      <c r="CM45" s="307"/>
      <c r="CN45" s="307"/>
      <c r="CO45" s="307"/>
      <c r="CP45" s="307"/>
      <c r="CQ45" s="307"/>
      <c r="CR45" s="307"/>
      <c r="CS45" s="307"/>
      <c r="CT45" s="307"/>
      <c r="CU45" s="307"/>
      <c r="CV45" s="307"/>
      <c r="CW45" s="307"/>
      <c r="CX45" s="307"/>
      <c r="CY45" s="307"/>
      <c r="CZ45" s="307"/>
      <c r="DA45" s="307"/>
      <c r="DB45" s="307"/>
      <c r="DC45" s="307"/>
      <c r="DD45" s="307"/>
      <c r="DE45" s="307"/>
      <c r="DF45" s="307"/>
      <c r="DG45" s="307"/>
      <c r="DH45" s="307"/>
      <c r="DI45" s="307"/>
      <c r="DJ45" s="307"/>
      <c r="DK45" s="307"/>
      <c r="DL45" s="307"/>
      <c r="DM45" s="307"/>
      <c r="DN45" s="307"/>
      <c r="DO45" s="307"/>
      <c r="DP45" s="307"/>
      <c r="DQ45" s="307"/>
      <c r="DR45" s="307"/>
      <c r="DS45" s="307"/>
      <c r="DT45" s="307"/>
      <c r="DU45" s="307"/>
      <c r="DV45" s="307"/>
      <c r="DW45" s="307"/>
      <c r="DX45" s="307"/>
      <c r="DY45" s="307"/>
      <c r="DZ45" s="307"/>
      <c r="EA45" s="307"/>
      <c r="EB45" s="307"/>
      <c r="EC45" s="307"/>
      <c r="ED45" s="307"/>
      <c r="EE45" s="307"/>
      <c r="EF45" s="307"/>
      <c r="EG45" s="307"/>
      <c r="EH45" s="307"/>
      <c r="EI45" s="307"/>
      <c r="EJ45" s="307"/>
      <c r="EK45" s="307"/>
      <c r="EL45" s="307"/>
      <c r="EM45" s="307"/>
      <c r="EN45" s="307"/>
      <c r="EO45" s="307"/>
      <c r="EP45" s="307"/>
      <c r="EQ45" s="307"/>
      <c r="ER45" s="307"/>
      <c r="ES45" s="307"/>
      <c r="ET45" s="307"/>
      <c r="EU45" s="307"/>
      <c r="EV45" s="307"/>
      <c r="EW45" s="307"/>
      <c r="EX45" s="307"/>
      <c r="EY45" s="307"/>
      <c r="EZ45" s="307"/>
      <c r="FA45" s="307"/>
      <c r="FB45" s="307"/>
      <c r="FC45" s="307"/>
      <c r="FD45" s="307"/>
      <c r="FE45" s="307"/>
      <c r="FF45" s="307"/>
      <c r="FG45" s="307"/>
      <c r="FH45" s="307"/>
      <c r="FI45" s="307"/>
      <c r="FJ45" s="307"/>
      <c r="FK45" s="307"/>
      <c r="FL45" s="307"/>
      <c r="FM45" s="307"/>
      <c r="FN45" s="307"/>
      <c r="FO45" s="307"/>
      <c r="FP45" s="307"/>
      <c r="FQ45" s="307"/>
      <c r="FR45" s="307"/>
      <c r="FS45" s="307"/>
      <c r="FT45" s="307"/>
      <c r="FU45" s="307"/>
      <c r="FV45" s="307"/>
      <c r="FW45" s="307"/>
      <c r="FX45" s="307"/>
      <c r="FY45" s="307"/>
      <c r="FZ45" s="307"/>
      <c r="GA45" s="307"/>
      <c r="GB45" s="307"/>
      <c r="GC45" s="307"/>
      <c r="GD45" s="307"/>
      <c r="GE45" s="307"/>
      <c r="GF45" s="307"/>
      <c r="GG45" s="307"/>
      <c r="GH45" s="307"/>
      <c r="GI45" s="307"/>
      <c r="GJ45" s="307"/>
      <c r="GK45" s="307"/>
      <c r="GL45" s="307"/>
      <c r="GM45" s="307"/>
      <c r="GN45" s="307"/>
      <c r="GO45" s="307"/>
      <c r="GP45" s="307"/>
      <c r="GQ45" s="307"/>
      <c r="GR45" s="307"/>
      <c r="GS45" s="307"/>
      <c r="GT45" s="307"/>
      <c r="GU45" s="307"/>
      <c r="GV45" s="307"/>
      <c r="GW45" s="307"/>
      <c r="GX45" s="307"/>
      <c r="GY45" s="307"/>
      <c r="GZ45" s="307"/>
      <c r="HA45" s="307"/>
      <c r="HB45" s="307"/>
      <c r="HC45" s="307"/>
      <c r="HD45" s="307"/>
      <c r="HE45" s="307"/>
      <c r="HF45" s="307"/>
      <c r="HG45" s="307"/>
      <c r="HH45" s="307"/>
      <c r="HI45" s="307"/>
      <c r="HJ45" s="307"/>
      <c r="HK45" s="307"/>
      <c r="HL45" s="307"/>
      <c r="HM45" s="307"/>
      <c r="HN45" s="307"/>
      <c r="HO45" s="307"/>
      <c r="HP45" s="307"/>
      <c r="HQ45" s="307"/>
      <c r="HR45" s="307"/>
      <c r="HS45" s="307"/>
      <c r="HT45" s="307"/>
      <c r="HU45" s="307"/>
      <c r="HV45" s="307"/>
      <c r="HW45" s="307"/>
      <c r="HX45" s="307"/>
      <c r="HY45" s="307"/>
      <c r="HZ45" s="307"/>
      <c r="IA45" s="307"/>
      <c r="IB45" s="307"/>
      <c r="IC45" s="307"/>
      <c r="ID45" s="307"/>
      <c r="IE45" s="307"/>
      <c r="IF45" s="307"/>
      <c r="IG45" s="307"/>
      <c r="IH45" s="307"/>
      <c r="II45" s="307"/>
      <c r="IJ45" s="307"/>
      <c r="IK45" s="307"/>
      <c r="IL45" s="307"/>
      <c r="IM45" s="307"/>
      <c r="IN45" s="307"/>
      <c r="IO45" s="307"/>
      <c r="IP45" s="307"/>
      <c r="IQ45" s="307"/>
      <c r="IR45" s="307"/>
      <c r="IS45" s="307"/>
      <c r="IT45" s="307"/>
    </row>
    <row r="46" spans="1:254" ht="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c r="CI46" s="307"/>
      <c r="CJ46" s="307"/>
      <c r="CK46" s="307"/>
      <c r="CL46" s="307"/>
      <c r="CM46" s="307"/>
      <c r="CN46" s="307"/>
      <c r="CO46" s="307"/>
      <c r="CP46" s="307"/>
      <c r="CQ46" s="307"/>
      <c r="CR46" s="307"/>
      <c r="CS46" s="307"/>
      <c r="CT46" s="307"/>
      <c r="CU46" s="307"/>
      <c r="CV46" s="307"/>
      <c r="CW46" s="307"/>
      <c r="CX46" s="307"/>
      <c r="CY46" s="307"/>
      <c r="CZ46" s="307"/>
      <c r="DA46" s="307"/>
      <c r="DB46" s="307"/>
      <c r="DC46" s="307"/>
      <c r="DD46" s="307"/>
      <c r="DE46" s="307"/>
      <c r="DF46" s="307"/>
      <c r="DG46" s="307"/>
      <c r="DH46" s="307"/>
      <c r="DI46" s="307"/>
      <c r="DJ46" s="307"/>
      <c r="DK46" s="307"/>
      <c r="DL46" s="307"/>
      <c r="DM46" s="307"/>
      <c r="DN46" s="307"/>
      <c r="DO46" s="307"/>
      <c r="DP46" s="307"/>
      <c r="DQ46" s="307"/>
      <c r="DR46" s="307"/>
      <c r="DS46" s="307"/>
      <c r="DT46" s="307"/>
      <c r="DU46" s="307"/>
      <c r="DV46" s="307"/>
      <c r="DW46" s="307"/>
      <c r="DX46" s="307"/>
      <c r="DY46" s="307"/>
      <c r="DZ46" s="307"/>
      <c r="EA46" s="307"/>
      <c r="EB46" s="307"/>
      <c r="EC46" s="307"/>
      <c r="ED46" s="307"/>
      <c r="EE46" s="307"/>
      <c r="EF46" s="307"/>
      <c r="EG46" s="307"/>
      <c r="EH46" s="307"/>
      <c r="EI46" s="307"/>
      <c r="EJ46" s="307"/>
      <c r="EK46" s="307"/>
      <c r="EL46" s="307"/>
      <c r="EM46" s="307"/>
      <c r="EN46" s="307"/>
      <c r="EO46" s="307"/>
      <c r="EP46" s="307"/>
      <c r="EQ46" s="307"/>
      <c r="ER46" s="307"/>
      <c r="ES46" s="307"/>
      <c r="ET46" s="307"/>
      <c r="EU46" s="307"/>
      <c r="EV46" s="307"/>
      <c r="EW46" s="307"/>
      <c r="EX46" s="307"/>
      <c r="EY46" s="307"/>
      <c r="EZ46" s="307"/>
      <c r="FA46" s="307"/>
      <c r="FB46" s="307"/>
      <c r="FC46" s="307"/>
      <c r="FD46" s="307"/>
      <c r="FE46" s="307"/>
      <c r="FF46" s="307"/>
      <c r="FG46" s="307"/>
      <c r="FH46" s="307"/>
      <c r="FI46" s="307"/>
      <c r="FJ46" s="307"/>
      <c r="FK46" s="307"/>
      <c r="FL46" s="307"/>
      <c r="FM46" s="307"/>
      <c r="FN46" s="307"/>
      <c r="FO46" s="307"/>
      <c r="FP46" s="307"/>
      <c r="FQ46" s="307"/>
      <c r="FR46" s="307"/>
      <c r="FS46" s="307"/>
      <c r="FT46" s="307"/>
      <c r="FU46" s="307"/>
      <c r="FV46" s="307"/>
      <c r="FW46" s="307"/>
      <c r="FX46" s="307"/>
      <c r="FY46" s="307"/>
      <c r="FZ46" s="307"/>
      <c r="GA46" s="307"/>
      <c r="GB46" s="307"/>
      <c r="GC46" s="307"/>
      <c r="GD46" s="307"/>
      <c r="GE46" s="307"/>
      <c r="GF46" s="307"/>
      <c r="GG46" s="307"/>
      <c r="GH46" s="307"/>
      <c r="GI46" s="307"/>
      <c r="GJ46" s="307"/>
      <c r="GK46" s="307"/>
      <c r="GL46" s="307"/>
      <c r="GM46" s="307"/>
      <c r="GN46" s="307"/>
      <c r="GO46" s="307"/>
      <c r="GP46" s="307"/>
      <c r="GQ46" s="307"/>
      <c r="GR46" s="307"/>
      <c r="GS46" s="307"/>
      <c r="GT46" s="307"/>
      <c r="GU46" s="307"/>
      <c r="GV46" s="307"/>
      <c r="GW46" s="307"/>
      <c r="GX46" s="307"/>
      <c r="GY46" s="307"/>
      <c r="GZ46" s="307"/>
      <c r="HA46" s="307"/>
      <c r="HB46" s="307"/>
      <c r="HC46" s="307"/>
      <c r="HD46" s="307"/>
      <c r="HE46" s="307"/>
      <c r="HF46" s="307"/>
      <c r="HG46" s="307"/>
      <c r="HH46" s="307"/>
      <c r="HI46" s="307"/>
      <c r="HJ46" s="307"/>
      <c r="HK46" s="307"/>
      <c r="HL46" s="307"/>
      <c r="HM46" s="307"/>
      <c r="HN46" s="307"/>
      <c r="HO46" s="307"/>
      <c r="HP46" s="307"/>
      <c r="HQ46" s="307"/>
      <c r="HR46" s="307"/>
      <c r="HS46" s="307"/>
      <c r="HT46" s="307"/>
      <c r="HU46" s="307"/>
      <c r="HV46" s="307"/>
      <c r="HW46" s="307"/>
      <c r="HX46" s="307"/>
      <c r="HY46" s="307"/>
      <c r="HZ46" s="307"/>
      <c r="IA46" s="307"/>
      <c r="IB46" s="307"/>
      <c r="IC46" s="307"/>
      <c r="ID46" s="307"/>
      <c r="IE46" s="307"/>
      <c r="IF46" s="307"/>
      <c r="IG46" s="307"/>
      <c r="IH46" s="307"/>
      <c r="II46" s="307"/>
      <c r="IJ46" s="307"/>
      <c r="IK46" s="307"/>
      <c r="IL46" s="307"/>
      <c r="IM46" s="307"/>
      <c r="IN46" s="307"/>
      <c r="IO46" s="307"/>
      <c r="IP46" s="307"/>
      <c r="IQ46" s="307"/>
      <c r="IR46" s="307"/>
      <c r="IS46" s="307"/>
      <c r="IT46" s="307"/>
    </row>
    <row r="47" spans="1:254" ht="15">
      <c r="A47" s="307"/>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7"/>
      <c r="EA47" s="307"/>
      <c r="EB47" s="307"/>
      <c r="EC47" s="307"/>
      <c r="ED47" s="307"/>
      <c r="EE47" s="307"/>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c r="FG47" s="307"/>
      <c r="FH47" s="307"/>
      <c r="FI47" s="307"/>
      <c r="FJ47" s="307"/>
      <c r="FK47" s="307"/>
      <c r="FL47" s="307"/>
      <c r="FM47" s="307"/>
      <c r="FN47" s="307"/>
      <c r="FO47" s="307"/>
      <c r="FP47" s="307"/>
      <c r="FQ47" s="307"/>
      <c r="FR47" s="307"/>
      <c r="FS47" s="307"/>
      <c r="FT47" s="307"/>
      <c r="FU47" s="307"/>
      <c r="FV47" s="307"/>
      <c r="FW47" s="307"/>
      <c r="FX47" s="307"/>
      <c r="FY47" s="307"/>
      <c r="FZ47" s="307"/>
      <c r="GA47" s="307"/>
      <c r="GB47" s="307"/>
      <c r="GC47" s="307"/>
      <c r="GD47" s="307"/>
      <c r="GE47" s="307"/>
      <c r="GF47" s="307"/>
      <c r="GG47" s="307"/>
      <c r="GH47" s="307"/>
      <c r="GI47" s="307"/>
      <c r="GJ47" s="307"/>
      <c r="GK47" s="307"/>
      <c r="GL47" s="307"/>
      <c r="GM47" s="307"/>
      <c r="GN47" s="307"/>
      <c r="GO47" s="307"/>
      <c r="GP47" s="307"/>
      <c r="GQ47" s="307"/>
      <c r="GR47" s="307"/>
      <c r="GS47" s="307"/>
      <c r="GT47" s="307"/>
      <c r="GU47" s="307"/>
      <c r="GV47" s="307"/>
      <c r="GW47" s="307"/>
      <c r="GX47" s="307"/>
      <c r="GY47" s="307"/>
      <c r="GZ47" s="307"/>
      <c r="HA47" s="307"/>
      <c r="HB47" s="307"/>
      <c r="HC47" s="307"/>
      <c r="HD47" s="307"/>
      <c r="HE47" s="307"/>
      <c r="HF47" s="307"/>
      <c r="HG47" s="307"/>
      <c r="HH47" s="307"/>
      <c r="HI47" s="307"/>
      <c r="HJ47" s="307"/>
      <c r="HK47" s="307"/>
      <c r="HL47" s="307"/>
      <c r="HM47" s="307"/>
      <c r="HN47" s="307"/>
      <c r="HO47" s="307"/>
      <c r="HP47" s="307"/>
      <c r="HQ47" s="307"/>
      <c r="HR47" s="307"/>
      <c r="HS47" s="307"/>
      <c r="HT47" s="307"/>
      <c r="HU47" s="307"/>
      <c r="HV47" s="307"/>
      <c r="HW47" s="307"/>
      <c r="HX47" s="307"/>
      <c r="HY47" s="307"/>
      <c r="HZ47" s="307"/>
      <c r="IA47" s="307"/>
      <c r="IB47" s="307"/>
      <c r="IC47" s="307"/>
      <c r="ID47" s="307"/>
      <c r="IE47" s="307"/>
      <c r="IF47" s="307"/>
      <c r="IG47" s="307"/>
      <c r="IH47" s="307"/>
      <c r="II47" s="307"/>
      <c r="IJ47" s="307"/>
      <c r="IK47" s="307"/>
      <c r="IL47" s="307"/>
      <c r="IM47" s="307"/>
      <c r="IN47" s="307"/>
      <c r="IO47" s="307"/>
      <c r="IP47" s="307"/>
      <c r="IQ47" s="307"/>
      <c r="IR47" s="307"/>
      <c r="IS47" s="307"/>
      <c r="IT47" s="307"/>
    </row>
    <row r="48" spans="1:254" ht="15">
      <c r="A48" s="307"/>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c r="DJ48" s="307"/>
      <c r="DK48" s="307"/>
      <c r="DL48" s="307"/>
      <c r="DM48" s="307"/>
      <c r="DN48" s="307"/>
      <c r="DO48" s="307"/>
      <c r="DP48" s="307"/>
      <c r="DQ48" s="307"/>
      <c r="DR48" s="307"/>
      <c r="DS48" s="307"/>
      <c r="DT48" s="307"/>
      <c r="DU48" s="307"/>
      <c r="DV48" s="307"/>
      <c r="DW48" s="307"/>
      <c r="DX48" s="307"/>
      <c r="DY48" s="307"/>
      <c r="DZ48" s="307"/>
      <c r="EA48" s="307"/>
      <c r="EB48" s="307"/>
      <c r="EC48" s="307"/>
      <c r="ED48" s="307"/>
      <c r="EE48" s="307"/>
      <c r="EF48" s="307"/>
      <c r="EG48" s="307"/>
      <c r="EH48" s="307"/>
      <c r="EI48" s="307"/>
      <c r="EJ48" s="307"/>
      <c r="EK48" s="307"/>
      <c r="EL48" s="307"/>
      <c r="EM48" s="307"/>
      <c r="EN48" s="307"/>
      <c r="EO48" s="307"/>
      <c r="EP48" s="307"/>
      <c r="EQ48" s="307"/>
      <c r="ER48" s="307"/>
      <c r="ES48" s="307"/>
      <c r="ET48" s="307"/>
      <c r="EU48" s="307"/>
      <c r="EV48" s="307"/>
      <c r="EW48" s="307"/>
      <c r="EX48" s="307"/>
      <c r="EY48" s="307"/>
      <c r="EZ48" s="307"/>
      <c r="FA48" s="307"/>
      <c r="FB48" s="307"/>
      <c r="FC48" s="307"/>
      <c r="FD48" s="307"/>
      <c r="FE48" s="307"/>
      <c r="FF48" s="307"/>
      <c r="FG48" s="307"/>
      <c r="FH48" s="307"/>
      <c r="FI48" s="307"/>
      <c r="FJ48" s="307"/>
      <c r="FK48" s="307"/>
      <c r="FL48" s="307"/>
      <c r="FM48" s="307"/>
      <c r="FN48" s="307"/>
      <c r="FO48" s="307"/>
      <c r="FP48" s="307"/>
      <c r="FQ48" s="307"/>
      <c r="FR48" s="307"/>
      <c r="FS48" s="307"/>
      <c r="FT48" s="307"/>
      <c r="FU48" s="307"/>
      <c r="FV48" s="307"/>
      <c r="FW48" s="307"/>
      <c r="FX48" s="307"/>
      <c r="FY48" s="307"/>
      <c r="FZ48" s="307"/>
      <c r="GA48" s="307"/>
      <c r="GB48" s="307"/>
      <c r="GC48" s="307"/>
      <c r="GD48" s="307"/>
      <c r="GE48" s="307"/>
      <c r="GF48" s="307"/>
      <c r="GG48" s="307"/>
      <c r="GH48" s="307"/>
      <c r="GI48" s="307"/>
      <c r="GJ48" s="307"/>
      <c r="GK48" s="307"/>
      <c r="GL48" s="307"/>
      <c r="GM48" s="307"/>
      <c r="GN48" s="307"/>
      <c r="GO48" s="307"/>
      <c r="GP48" s="307"/>
      <c r="GQ48" s="307"/>
      <c r="GR48" s="307"/>
      <c r="GS48" s="307"/>
      <c r="GT48" s="307"/>
      <c r="GU48" s="307"/>
      <c r="GV48" s="307"/>
      <c r="GW48" s="307"/>
      <c r="GX48" s="307"/>
      <c r="GY48" s="307"/>
      <c r="GZ48" s="307"/>
      <c r="HA48" s="307"/>
      <c r="HB48" s="307"/>
      <c r="HC48" s="307"/>
      <c r="HD48" s="307"/>
      <c r="HE48" s="307"/>
      <c r="HF48" s="307"/>
      <c r="HG48" s="307"/>
      <c r="HH48" s="307"/>
      <c r="HI48" s="307"/>
      <c r="HJ48" s="307"/>
      <c r="HK48" s="307"/>
      <c r="HL48" s="307"/>
      <c r="HM48" s="307"/>
      <c r="HN48" s="307"/>
      <c r="HO48" s="307"/>
      <c r="HP48" s="307"/>
      <c r="HQ48" s="307"/>
      <c r="HR48" s="307"/>
      <c r="HS48" s="307"/>
      <c r="HT48" s="307"/>
      <c r="HU48" s="307"/>
      <c r="HV48" s="307"/>
      <c r="HW48" s="307"/>
      <c r="HX48" s="307"/>
      <c r="HY48" s="307"/>
      <c r="HZ48" s="307"/>
      <c r="IA48" s="307"/>
      <c r="IB48" s="307"/>
      <c r="IC48" s="307"/>
      <c r="ID48" s="307"/>
      <c r="IE48" s="307"/>
      <c r="IF48" s="307"/>
      <c r="IG48" s="307"/>
      <c r="IH48" s="307"/>
      <c r="II48" s="307"/>
      <c r="IJ48" s="307"/>
      <c r="IK48" s="307"/>
      <c r="IL48" s="307"/>
      <c r="IM48" s="307"/>
      <c r="IN48" s="307"/>
      <c r="IO48" s="307"/>
      <c r="IP48" s="307"/>
      <c r="IQ48" s="307"/>
      <c r="IR48" s="307"/>
      <c r="IS48" s="307"/>
      <c r="IT48" s="307"/>
    </row>
    <row r="49" spans="1:254" ht="15">
      <c r="A49" s="307"/>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c r="DJ49" s="307"/>
      <c r="DK49" s="307"/>
      <c r="DL49" s="307"/>
      <c r="DM49" s="307"/>
      <c r="DN49" s="307"/>
      <c r="DO49" s="307"/>
      <c r="DP49" s="307"/>
      <c r="DQ49" s="307"/>
      <c r="DR49" s="307"/>
      <c r="DS49" s="307"/>
      <c r="DT49" s="307"/>
      <c r="DU49" s="307"/>
      <c r="DV49" s="307"/>
      <c r="DW49" s="307"/>
      <c r="DX49" s="307"/>
      <c r="DY49" s="307"/>
      <c r="DZ49" s="307"/>
      <c r="EA49" s="307"/>
      <c r="EB49" s="307"/>
      <c r="EC49" s="307"/>
      <c r="ED49" s="307"/>
      <c r="EE49" s="307"/>
      <c r="EF49" s="307"/>
      <c r="EG49" s="307"/>
      <c r="EH49" s="307"/>
      <c r="EI49" s="307"/>
      <c r="EJ49" s="307"/>
      <c r="EK49" s="307"/>
      <c r="EL49" s="307"/>
      <c r="EM49" s="307"/>
      <c r="EN49" s="307"/>
      <c r="EO49" s="307"/>
      <c r="EP49" s="307"/>
      <c r="EQ49" s="307"/>
      <c r="ER49" s="307"/>
      <c r="ES49" s="307"/>
      <c r="ET49" s="307"/>
      <c r="EU49" s="307"/>
      <c r="EV49" s="307"/>
      <c r="EW49" s="307"/>
      <c r="EX49" s="307"/>
      <c r="EY49" s="307"/>
      <c r="EZ49" s="307"/>
      <c r="FA49" s="307"/>
      <c r="FB49" s="307"/>
      <c r="FC49" s="307"/>
      <c r="FD49" s="307"/>
      <c r="FE49" s="307"/>
      <c r="FF49" s="307"/>
      <c r="FG49" s="307"/>
      <c r="FH49" s="307"/>
      <c r="FI49" s="307"/>
      <c r="FJ49" s="307"/>
      <c r="FK49" s="307"/>
      <c r="FL49" s="307"/>
      <c r="FM49" s="307"/>
      <c r="FN49" s="307"/>
      <c r="FO49" s="307"/>
      <c r="FP49" s="307"/>
      <c r="FQ49" s="307"/>
      <c r="FR49" s="307"/>
      <c r="FS49" s="307"/>
      <c r="FT49" s="307"/>
      <c r="FU49" s="307"/>
      <c r="FV49" s="307"/>
      <c r="FW49" s="307"/>
      <c r="FX49" s="307"/>
      <c r="FY49" s="307"/>
      <c r="FZ49" s="307"/>
      <c r="GA49" s="307"/>
      <c r="GB49" s="307"/>
      <c r="GC49" s="307"/>
      <c r="GD49" s="307"/>
      <c r="GE49" s="307"/>
      <c r="GF49" s="307"/>
      <c r="GG49" s="307"/>
      <c r="GH49" s="307"/>
      <c r="GI49" s="307"/>
      <c r="GJ49" s="307"/>
      <c r="GK49" s="307"/>
      <c r="GL49" s="307"/>
      <c r="GM49" s="307"/>
      <c r="GN49" s="307"/>
      <c r="GO49" s="307"/>
      <c r="GP49" s="307"/>
      <c r="GQ49" s="307"/>
      <c r="GR49" s="307"/>
      <c r="GS49" s="307"/>
      <c r="GT49" s="307"/>
      <c r="GU49" s="307"/>
      <c r="GV49" s="307"/>
      <c r="GW49" s="307"/>
      <c r="GX49" s="307"/>
      <c r="GY49" s="307"/>
      <c r="GZ49" s="307"/>
      <c r="HA49" s="307"/>
      <c r="HB49" s="307"/>
      <c r="HC49" s="307"/>
      <c r="HD49" s="307"/>
      <c r="HE49" s="307"/>
      <c r="HF49" s="307"/>
      <c r="HG49" s="307"/>
      <c r="HH49" s="307"/>
      <c r="HI49" s="307"/>
      <c r="HJ49" s="307"/>
      <c r="HK49" s="307"/>
      <c r="HL49" s="307"/>
      <c r="HM49" s="307"/>
      <c r="HN49" s="307"/>
      <c r="HO49" s="307"/>
      <c r="HP49" s="307"/>
      <c r="HQ49" s="307"/>
      <c r="HR49" s="307"/>
      <c r="HS49" s="307"/>
      <c r="HT49" s="307"/>
      <c r="HU49" s="307"/>
      <c r="HV49" s="307"/>
      <c r="HW49" s="307"/>
      <c r="HX49" s="307"/>
      <c r="HY49" s="307"/>
      <c r="HZ49" s="307"/>
      <c r="IA49" s="307"/>
      <c r="IB49" s="307"/>
      <c r="IC49" s="307"/>
      <c r="ID49" s="307"/>
      <c r="IE49" s="307"/>
      <c r="IF49" s="307"/>
      <c r="IG49" s="307"/>
      <c r="IH49" s="307"/>
      <c r="II49" s="307"/>
      <c r="IJ49" s="307"/>
      <c r="IK49" s="307"/>
      <c r="IL49" s="307"/>
      <c r="IM49" s="307"/>
      <c r="IN49" s="307"/>
      <c r="IO49" s="307"/>
      <c r="IP49" s="307"/>
      <c r="IQ49" s="307"/>
      <c r="IR49" s="307"/>
      <c r="IS49" s="307"/>
      <c r="IT49" s="307"/>
    </row>
    <row r="50" spans="1:254" ht="15">
      <c r="A50" s="307"/>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c r="HX50" s="307"/>
      <c r="HY50" s="307"/>
      <c r="HZ50" s="307"/>
      <c r="IA50" s="307"/>
      <c r="IB50" s="307"/>
      <c r="IC50" s="307"/>
      <c r="ID50" s="307"/>
      <c r="IE50" s="307"/>
      <c r="IF50" s="307"/>
      <c r="IG50" s="307"/>
      <c r="IH50" s="307"/>
      <c r="II50" s="307"/>
      <c r="IJ50" s="307"/>
      <c r="IK50" s="307"/>
      <c r="IL50" s="307"/>
      <c r="IM50" s="307"/>
      <c r="IN50" s="307"/>
      <c r="IO50" s="307"/>
      <c r="IP50" s="307"/>
      <c r="IQ50" s="307"/>
      <c r="IR50" s="307"/>
      <c r="IS50" s="307"/>
      <c r="IT50" s="307"/>
    </row>
    <row r="51" spans="1:254" ht="15">
      <c r="A51" s="307"/>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c r="HX51" s="307"/>
      <c r="HY51" s="307"/>
      <c r="HZ51" s="307"/>
      <c r="IA51" s="307"/>
      <c r="IB51" s="307"/>
      <c r="IC51" s="307"/>
      <c r="ID51" s="307"/>
      <c r="IE51" s="307"/>
      <c r="IF51" s="307"/>
      <c r="IG51" s="307"/>
      <c r="IH51" s="307"/>
      <c r="II51" s="307"/>
      <c r="IJ51" s="307"/>
      <c r="IK51" s="307"/>
      <c r="IL51" s="307"/>
      <c r="IM51" s="307"/>
      <c r="IN51" s="307"/>
      <c r="IO51" s="307"/>
      <c r="IP51" s="307"/>
      <c r="IQ51" s="307"/>
      <c r="IR51" s="307"/>
      <c r="IS51" s="307"/>
      <c r="IT51" s="307"/>
    </row>
    <row r="52" spans="1:254" ht="15">
      <c r="A52" s="307"/>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c r="HX52" s="307"/>
      <c r="HY52" s="307"/>
      <c r="HZ52" s="307"/>
      <c r="IA52" s="307"/>
      <c r="IB52" s="307"/>
      <c r="IC52" s="307"/>
      <c r="ID52" s="307"/>
      <c r="IE52" s="307"/>
      <c r="IF52" s="307"/>
      <c r="IG52" s="307"/>
      <c r="IH52" s="307"/>
      <c r="II52" s="307"/>
      <c r="IJ52" s="307"/>
      <c r="IK52" s="307"/>
      <c r="IL52" s="307"/>
      <c r="IM52" s="307"/>
      <c r="IN52" s="307"/>
      <c r="IO52" s="307"/>
      <c r="IP52" s="307"/>
      <c r="IQ52" s="307"/>
      <c r="IR52" s="307"/>
      <c r="IS52" s="307"/>
      <c r="IT52" s="307"/>
    </row>
    <row r="53" spans="1:254" ht="15">
      <c r="A53" s="307"/>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c r="CM53" s="307"/>
      <c r="CN53" s="307"/>
      <c r="CO53" s="307"/>
      <c r="CP53" s="307"/>
      <c r="CQ53" s="307"/>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c r="HX53" s="307"/>
      <c r="HY53" s="307"/>
      <c r="HZ53" s="307"/>
      <c r="IA53" s="307"/>
      <c r="IB53" s="307"/>
      <c r="IC53" s="307"/>
      <c r="ID53" s="307"/>
      <c r="IE53" s="307"/>
      <c r="IF53" s="307"/>
      <c r="IG53" s="307"/>
      <c r="IH53" s="307"/>
      <c r="II53" s="307"/>
      <c r="IJ53" s="307"/>
      <c r="IK53" s="307"/>
      <c r="IL53" s="307"/>
      <c r="IM53" s="307"/>
      <c r="IN53" s="307"/>
      <c r="IO53" s="307"/>
      <c r="IP53" s="307"/>
      <c r="IQ53" s="307"/>
      <c r="IR53" s="307"/>
      <c r="IS53" s="307"/>
      <c r="IT53" s="307"/>
    </row>
    <row r="54" spans="1:254" ht="15">
      <c r="A54" s="307"/>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c r="HX54" s="307"/>
      <c r="HY54" s="307"/>
      <c r="HZ54" s="307"/>
      <c r="IA54" s="307"/>
      <c r="IB54" s="307"/>
      <c r="IC54" s="307"/>
      <c r="ID54" s="307"/>
      <c r="IE54" s="307"/>
      <c r="IF54" s="307"/>
      <c r="IG54" s="307"/>
      <c r="IH54" s="307"/>
      <c r="II54" s="307"/>
      <c r="IJ54" s="307"/>
      <c r="IK54" s="307"/>
      <c r="IL54" s="307"/>
      <c r="IM54" s="307"/>
      <c r="IN54" s="307"/>
      <c r="IO54" s="307"/>
      <c r="IP54" s="307"/>
      <c r="IQ54" s="307"/>
      <c r="IR54" s="307"/>
      <c r="IS54" s="307"/>
      <c r="IT54" s="307"/>
    </row>
    <row r="55" spans="1:254" ht="15">
      <c r="A55" s="307"/>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c r="HX55" s="307"/>
      <c r="HY55" s="307"/>
      <c r="HZ55" s="307"/>
      <c r="IA55" s="307"/>
      <c r="IB55" s="307"/>
      <c r="IC55" s="307"/>
      <c r="ID55" s="307"/>
      <c r="IE55" s="307"/>
      <c r="IF55" s="307"/>
      <c r="IG55" s="307"/>
      <c r="IH55" s="307"/>
      <c r="II55" s="307"/>
      <c r="IJ55" s="307"/>
      <c r="IK55" s="307"/>
      <c r="IL55" s="307"/>
      <c r="IM55" s="307"/>
      <c r="IN55" s="307"/>
      <c r="IO55" s="307"/>
      <c r="IP55" s="307"/>
      <c r="IQ55" s="307"/>
      <c r="IR55" s="307"/>
      <c r="IS55" s="307"/>
      <c r="IT55" s="307"/>
    </row>
    <row r="56" spans="1:254" ht="15">
      <c r="A56" s="307"/>
      <c r="B56" s="307"/>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c r="HX56" s="307"/>
      <c r="HY56" s="307"/>
      <c r="HZ56" s="307"/>
      <c r="IA56" s="307"/>
      <c r="IB56" s="307"/>
      <c r="IC56" s="307"/>
      <c r="ID56" s="307"/>
      <c r="IE56" s="307"/>
      <c r="IF56" s="307"/>
      <c r="IG56" s="307"/>
      <c r="IH56" s="307"/>
      <c r="II56" s="307"/>
      <c r="IJ56" s="307"/>
      <c r="IK56" s="307"/>
      <c r="IL56" s="307"/>
      <c r="IM56" s="307"/>
      <c r="IN56" s="307"/>
      <c r="IO56" s="307"/>
      <c r="IP56" s="307"/>
      <c r="IQ56" s="307"/>
      <c r="IR56" s="307"/>
      <c r="IS56" s="307"/>
      <c r="IT56" s="307"/>
    </row>
    <row r="57" spans="1:254" ht="15">
      <c r="A57" s="307"/>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c r="HX57" s="307"/>
      <c r="HY57" s="307"/>
      <c r="HZ57" s="307"/>
      <c r="IA57" s="307"/>
      <c r="IB57" s="307"/>
      <c r="IC57" s="307"/>
      <c r="ID57" s="307"/>
      <c r="IE57" s="307"/>
      <c r="IF57" s="307"/>
      <c r="IG57" s="307"/>
      <c r="IH57" s="307"/>
      <c r="II57" s="307"/>
      <c r="IJ57" s="307"/>
      <c r="IK57" s="307"/>
      <c r="IL57" s="307"/>
      <c r="IM57" s="307"/>
      <c r="IN57" s="307"/>
      <c r="IO57" s="307"/>
      <c r="IP57" s="307"/>
      <c r="IQ57" s="307"/>
      <c r="IR57" s="307"/>
      <c r="IS57" s="307"/>
      <c r="IT57" s="307"/>
    </row>
    <row r="58" spans="1:254" ht="15">
      <c r="A58" s="307"/>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c r="HX58" s="307"/>
      <c r="HY58" s="307"/>
      <c r="HZ58" s="307"/>
      <c r="IA58" s="307"/>
      <c r="IB58" s="307"/>
      <c r="IC58" s="307"/>
      <c r="ID58" s="307"/>
      <c r="IE58" s="307"/>
      <c r="IF58" s="307"/>
      <c r="IG58" s="307"/>
      <c r="IH58" s="307"/>
      <c r="II58" s="307"/>
      <c r="IJ58" s="307"/>
      <c r="IK58" s="307"/>
      <c r="IL58" s="307"/>
      <c r="IM58" s="307"/>
      <c r="IN58" s="307"/>
      <c r="IO58" s="307"/>
      <c r="IP58" s="307"/>
      <c r="IQ58" s="307"/>
      <c r="IR58" s="307"/>
      <c r="IS58" s="307"/>
      <c r="IT58" s="307"/>
    </row>
    <row r="59" spans="1:254" ht="15">
      <c r="A59" s="307"/>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c r="HX59" s="307"/>
      <c r="HY59" s="307"/>
      <c r="HZ59" s="307"/>
      <c r="IA59" s="307"/>
      <c r="IB59" s="307"/>
      <c r="IC59" s="307"/>
      <c r="ID59" s="307"/>
      <c r="IE59" s="307"/>
      <c r="IF59" s="307"/>
      <c r="IG59" s="307"/>
      <c r="IH59" s="307"/>
      <c r="II59" s="307"/>
      <c r="IJ59" s="307"/>
      <c r="IK59" s="307"/>
      <c r="IL59" s="307"/>
      <c r="IM59" s="307"/>
      <c r="IN59" s="307"/>
      <c r="IO59" s="307"/>
      <c r="IP59" s="307"/>
      <c r="IQ59" s="307"/>
      <c r="IR59" s="307"/>
      <c r="IS59" s="307"/>
      <c r="IT59" s="307"/>
    </row>
    <row r="60" spans="1:254" ht="15">
      <c r="A60" s="307"/>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c r="HX60" s="307"/>
      <c r="HY60" s="307"/>
      <c r="HZ60" s="307"/>
      <c r="IA60" s="307"/>
      <c r="IB60" s="307"/>
      <c r="IC60" s="307"/>
      <c r="ID60" s="307"/>
      <c r="IE60" s="307"/>
      <c r="IF60" s="307"/>
      <c r="IG60" s="307"/>
      <c r="IH60" s="307"/>
      <c r="II60" s="307"/>
      <c r="IJ60" s="307"/>
      <c r="IK60" s="307"/>
      <c r="IL60" s="307"/>
      <c r="IM60" s="307"/>
      <c r="IN60" s="307"/>
      <c r="IO60" s="307"/>
      <c r="IP60" s="307"/>
      <c r="IQ60" s="307"/>
      <c r="IR60" s="307"/>
      <c r="IS60" s="307"/>
      <c r="IT60" s="307"/>
    </row>
    <row r="61" spans="1:254" ht="15">
      <c r="A61" s="307"/>
      <c r="B61" s="307"/>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c r="HX61" s="307"/>
      <c r="HY61" s="307"/>
      <c r="HZ61" s="307"/>
      <c r="IA61" s="307"/>
      <c r="IB61" s="307"/>
      <c r="IC61" s="307"/>
      <c r="ID61" s="307"/>
      <c r="IE61" s="307"/>
      <c r="IF61" s="307"/>
      <c r="IG61" s="307"/>
      <c r="IH61" s="307"/>
      <c r="II61" s="307"/>
      <c r="IJ61" s="307"/>
      <c r="IK61" s="307"/>
      <c r="IL61" s="307"/>
      <c r="IM61" s="307"/>
      <c r="IN61" s="307"/>
      <c r="IO61" s="307"/>
      <c r="IP61" s="307"/>
      <c r="IQ61" s="307"/>
      <c r="IR61" s="307"/>
      <c r="IS61" s="307"/>
      <c r="IT61" s="307"/>
    </row>
    <row r="62" spans="1:254" ht="15">
      <c r="A62" s="307"/>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c r="IQ62" s="307"/>
      <c r="IR62" s="307"/>
      <c r="IS62" s="307"/>
      <c r="IT62" s="307"/>
    </row>
    <row r="63" spans="1:254" ht="15">
      <c r="A63" s="307"/>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c r="HX63" s="307"/>
      <c r="HY63" s="307"/>
      <c r="HZ63" s="307"/>
      <c r="IA63" s="307"/>
      <c r="IB63" s="307"/>
      <c r="IC63" s="307"/>
      <c r="ID63" s="307"/>
      <c r="IE63" s="307"/>
      <c r="IF63" s="307"/>
      <c r="IG63" s="307"/>
      <c r="IH63" s="307"/>
      <c r="II63" s="307"/>
      <c r="IJ63" s="307"/>
      <c r="IK63" s="307"/>
      <c r="IL63" s="307"/>
      <c r="IM63" s="307"/>
      <c r="IN63" s="307"/>
      <c r="IO63" s="307"/>
      <c r="IP63" s="307"/>
      <c r="IQ63" s="307"/>
      <c r="IR63" s="307"/>
      <c r="IS63" s="307"/>
      <c r="IT63" s="307"/>
    </row>
    <row r="64" spans="1:254" ht="15">
      <c r="A64" s="307"/>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307"/>
      <c r="BY64" s="307"/>
      <c r="BZ64" s="307"/>
      <c r="CA64" s="307"/>
      <c r="CB64" s="307"/>
      <c r="CC64" s="307"/>
      <c r="CD64" s="307"/>
      <c r="CE64" s="307"/>
      <c r="CF64" s="307"/>
      <c r="CG64" s="307"/>
      <c r="CH64" s="307"/>
      <c r="CI64" s="307"/>
      <c r="CJ64" s="307"/>
      <c r="CK64" s="307"/>
      <c r="CL64" s="307"/>
      <c r="CM64" s="307"/>
      <c r="CN64" s="307"/>
      <c r="CO64" s="307"/>
      <c r="CP64" s="307"/>
      <c r="CQ64" s="307"/>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c r="HX64" s="307"/>
      <c r="HY64" s="307"/>
      <c r="HZ64" s="307"/>
      <c r="IA64" s="307"/>
      <c r="IB64" s="307"/>
      <c r="IC64" s="307"/>
      <c r="ID64" s="307"/>
      <c r="IE64" s="307"/>
      <c r="IF64" s="307"/>
      <c r="IG64" s="307"/>
      <c r="IH64" s="307"/>
      <c r="II64" s="307"/>
      <c r="IJ64" s="307"/>
      <c r="IK64" s="307"/>
      <c r="IL64" s="307"/>
      <c r="IM64" s="307"/>
      <c r="IN64" s="307"/>
      <c r="IO64" s="307"/>
      <c r="IP64" s="307"/>
      <c r="IQ64" s="307"/>
      <c r="IR64" s="307"/>
      <c r="IS64" s="307"/>
      <c r="IT64" s="307"/>
    </row>
    <row r="65" spans="1:254" ht="15">
      <c r="A65" s="307"/>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307"/>
      <c r="BY65" s="307"/>
      <c r="BZ65" s="307"/>
      <c r="CA65" s="307"/>
      <c r="CB65" s="307"/>
      <c r="CC65" s="307"/>
      <c r="CD65" s="307"/>
      <c r="CE65" s="307"/>
      <c r="CF65" s="307"/>
      <c r="CG65" s="307"/>
      <c r="CH65" s="307"/>
      <c r="CI65" s="307"/>
      <c r="CJ65" s="307"/>
      <c r="CK65" s="307"/>
      <c r="CL65" s="307"/>
      <c r="CM65" s="307"/>
      <c r="CN65" s="307"/>
      <c r="CO65" s="307"/>
      <c r="CP65" s="307"/>
      <c r="CQ65" s="307"/>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c r="HX65" s="307"/>
      <c r="HY65" s="307"/>
      <c r="HZ65" s="307"/>
      <c r="IA65" s="307"/>
      <c r="IB65" s="307"/>
      <c r="IC65" s="307"/>
      <c r="ID65" s="307"/>
      <c r="IE65" s="307"/>
      <c r="IF65" s="307"/>
      <c r="IG65" s="307"/>
      <c r="IH65" s="307"/>
      <c r="II65" s="307"/>
      <c r="IJ65" s="307"/>
      <c r="IK65" s="307"/>
      <c r="IL65" s="307"/>
      <c r="IM65" s="307"/>
      <c r="IN65" s="307"/>
      <c r="IO65" s="307"/>
      <c r="IP65" s="307"/>
      <c r="IQ65" s="307"/>
      <c r="IR65" s="307"/>
      <c r="IS65" s="307"/>
      <c r="IT65" s="307"/>
    </row>
    <row r="66" spans="1:254" ht="15">
      <c r="A66" s="307"/>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c r="CM66" s="307"/>
      <c r="CN66" s="307"/>
      <c r="CO66" s="307"/>
      <c r="CP66" s="307"/>
      <c r="CQ66" s="307"/>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c r="HX66" s="307"/>
      <c r="HY66" s="307"/>
      <c r="HZ66" s="307"/>
      <c r="IA66" s="307"/>
      <c r="IB66" s="307"/>
      <c r="IC66" s="307"/>
      <c r="ID66" s="307"/>
      <c r="IE66" s="307"/>
      <c r="IF66" s="307"/>
      <c r="IG66" s="307"/>
      <c r="IH66" s="307"/>
      <c r="II66" s="307"/>
      <c r="IJ66" s="307"/>
      <c r="IK66" s="307"/>
      <c r="IL66" s="307"/>
      <c r="IM66" s="307"/>
      <c r="IN66" s="307"/>
      <c r="IO66" s="307"/>
      <c r="IP66" s="307"/>
      <c r="IQ66" s="307"/>
      <c r="IR66" s="307"/>
      <c r="IS66" s="307"/>
      <c r="IT66" s="307"/>
    </row>
    <row r="67" spans="1:254" ht="15">
      <c r="A67" s="307"/>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c r="BW67" s="307"/>
      <c r="BX67" s="307"/>
      <c r="BY67" s="307"/>
      <c r="BZ67" s="307"/>
      <c r="CA67" s="307"/>
      <c r="CB67" s="307"/>
      <c r="CC67" s="307"/>
      <c r="CD67" s="307"/>
      <c r="CE67" s="307"/>
      <c r="CF67" s="307"/>
      <c r="CG67" s="307"/>
      <c r="CH67" s="307"/>
      <c r="CI67" s="307"/>
      <c r="CJ67" s="307"/>
      <c r="CK67" s="307"/>
      <c r="CL67" s="307"/>
      <c r="CM67" s="307"/>
      <c r="CN67" s="307"/>
      <c r="CO67" s="307"/>
      <c r="CP67" s="307"/>
      <c r="CQ67" s="307"/>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c r="HX67" s="307"/>
      <c r="HY67" s="307"/>
      <c r="HZ67" s="307"/>
      <c r="IA67" s="307"/>
      <c r="IB67" s="307"/>
      <c r="IC67" s="307"/>
      <c r="ID67" s="307"/>
      <c r="IE67" s="307"/>
      <c r="IF67" s="307"/>
      <c r="IG67" s="307"/>
      <c r="IH67" s="307"/>
      <c r="II67" s="307"/>
      <c r="IJ67" s="307"/>
      <c r="IK67" s="307"/>
      <c r="IL67" s="307"/>
      <c r="IM67" s="307"/>
      <c r="IN67" s="307"/>
      <c r="IO67" s="307"/>
      <c r="IP67" s="307"/>
      <c r="IQ67" s="307"/>
      <c r="IR67" s="307"/>
      <c r="IS67" s="307"/>
      <c r="IT67" s="307"/>
    </row>
    <row r="68" spans="1:254" ht="1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c r="HX68" s="307"/>
      <c r="HY68" s="307"/>
      <c r="HZ68" s="307"/>
      <c r="IA68" s="307"/>
      <c r="IB68" s="307"/>
      <c r="IC68" s="307"/>
      <c r="ID68" s="307"/>
      <c r="IE68" s="307"/>
      <c r="IF68" s="307"/>
      <c r="IG68" s="307"/>
      <c r="IH68" s="307"/>
      <c r="II68" s="307"/>
      <c r="IJ68" s="307"/>
      <c r="IK68" s="307"/>
      <c r="IL68" s="307"/>
      <c r="IM68" s="307"/>
      <c r="IN68" s="307"/>
      <c r="IO68" s="307"/>
      <c r="IP68" s="307"/>
      <c r="IQ68" s="307"/>
      <c r="IR68" s="307"/>
      <c r="IS68" s="307"/>
      <c r="IT68" s="307"/>
    </row>
    <row r="69" spans="1:254" ht="15">
      <c r="A69" s="307"/>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7"/>
      <c r="BL69" s="307"/>
      <c r="BM69" s="307"/>
      <c r="BN69" s="307"/>
      <c r="BO69" s="307"/>
      <c r="BP69" s="307"/>
      <c r="BQ69" s="307"/>
      <c r="BR69" s="307"/>
      <c r="BS69" s="307"/>
      <c r="BT69" s="307"/>
      <c r="BU69" s="307"/>
      <c r="BV69" s="307"/>
      <c r="BW69" s="307"/>
      <c r="BX69" s="307"/>
      <c r="BY69" s="307"/>
      <c r="BZ69" s="307"/>
      <c r="CA69" s="307"/>
      <c r="CB69" s="307"/>
      <c r="CC69" s="307"/>
      <c r="CD69" s="307"/>
      <c r="CE69" s="307"/>
      <c r="CF69" s="307"/>
      <c r="CG69" s="307"/>
      <c r="CH69" s="307"/>
      <c r="CI69" s="307"/>
      <c r="CJ69" s="307"/>
      <c r="CK69" s="307"/>
      <c r="CL69" s="307"/>
      <c r="CM69" s="307"/>
      <c r="CN69" s="307"/>
      <c r="CO69" s="307"/>
      <c r="CP69" s="307"/>
      <c r="CQ69" s="307"/>
      <c r="CR69" s="307"/>
      <c r="CS69" s="307"/>
      <c r="CT69" s="307"/>
      <c r="CU69" s="307"/>
      <c r="CV69" s="307"/>
      <c r="CW69" s="307"/>
      <c r="CX69" s="307"/>
      <c r="CY69" s="307"/>
      <c r="CZ69" s="307"/>
      <c r="DA69" s="307"/>
      <c r="DB69" s="307"/>
      <c r="DC69" s="307"/>
      <c r="DD69" s="307"/>
      <c r="DE69" s="307"/>
      <c r="DF69" s="307"/>
      <c r="DG69" s="307"/>
      <c r="DH69" s="307"/>
      <c r="DI69" s="307"/>
      <c r="DJ69" s="307"/>
      <c r="DK69" s="307"/>
      <c r="DL69" s="307"/>
      <c r="DM69" s="307"/>
      <c r="DN69" s="307"/>
      <c r="DO69" s="307"/>
      <c r="DP69" s="307"/>
      <c r="DQ69" s="307"/>
      <c r="DR69" s="307"/>
      <c r="DS69" s="307"/>
      <c r="DT69" s="307"/>
      <c r="DU69" s="307"/>
      <c r="DV69" s="307"/>
      <c r="DW69" s="307"/>
      <c r="DX69" s="307"/>
      <c r="DY69" s="307"/>
      <c r="DZ69" s="307"/>
      <c r="EA69" s="307"/>
      <c r="EB69" s="307"/>
      <c r="EC69" s="307"/>
      <c r="ED69" s="307"/>
      <c r="EE69" s="307"/>
      <c r="EF69" s="307"/>
      <c r="EG69" s="307"/>
      <c r="EH69" s="307"/>
      <c r="EI69" s="307"/>
      <c r="EJ69" s="307"/>
      <c r="EK69" s="307"/>
      <c r="EL69" s="307"/>
      <c r="EM69" s="307"/>
      <c r="EN69" s="307"/>
      <c r="EO69" s="307"/>
      <c r="EP69" s="307"/>
      <c r="EQ69" s="307"/>
      <c r="ER69" s="307"/>
      <c r="ES69" s="307"/>
      <c r="ET69" s="307"/>
      <c r="EU69" s="307"/>
      <c r="EV69" s="307"/>
      <c r="EW69" s="307"/>
      <c r="EX69" s="307"/>
      <c r="EY69" s="307"/>
      <c r="EZ69" s="307"/>
      <c r="FA69" s="307"/>
      <c r="FB69" s="307"/>
      <c r="FC69" s="307"/>
      <c r="FD69" s="307"/>
      <c r="FE69" s="307"/>
      <c r="FF69" s="307"/>
      <c r="FG69" s="307"/>
      <c r="FH69" s="307"/>
      <c r="FI69" s="307"/>
      <c r="FJ69" s="307"/>
      <c r="FK69" s="307"/>
      <c r="FL69" s="307"/>
      <c r="FM69" s="307"/>
      <c r="FN69" s="307"/>
      <c r="FO69" s="307"/>
      <c r="FP69" s="307"/>
      <c r="FQ69" s="307"/>
      <c r="FR69" s="307"/>
      <c r="FS69" s="307"/>
      <c r="FT69" s="307"/>
      <c r="FU69" s="307"/>
      <c r="FV69" s="307"/>
      <c r="FW69" s="307"/>
      <c r="FX69" s="307"/>
      <c r="FY69" s="307"/>
      <c r="FZ69" s="307"/>
      <c r="GA69" s="307"/>
      <c r="GB69" s="307"/>
      <c r="GC69" s="307"/>
      <c r="GD69" s="307"/>
      <c r="GE69" s="307"/>
      <c r="GF69" s="307"/>
      <c r="GG69" s="307"/>
      <c r="GH69" s="307"/>
      <c r="GI69" s="307"/>
      <c r="GJ69" s="307"/>
      <c r="GK69" s="307"/>
      <c r="GL69" s="307"/>
      <c r="GM69" s="307"/>
      <c r="GN69" s="307"/>
      <c r="GO69" s="307"/>
      <c r="GP69" s="307"/>
      <c r="GQ69" s="307"/>
      <c r="GR69" s="307"/>
      <c r="GS69" s="307"/>
      <c r="GT69" s="307"/>
      <c r="GU69" s="307"/>
      <c r="GV69" s="307"/>
      <c r="GW69" s="307"/>
      <c r="GX69" s="307"/>
      <c r="GY69" s="307"/>
      <c r="GZ69" s="307"/>
      <c r="HA69" s="307"/>
      <c r="HB69" s="307"/>
      <c r="HC69" s="307"/>
      <c r="HD69" s="307"/>
      <c r="HE69" s="307"/>
      <c r="HF69" s="307"/>
      <c r="HG69" s="307"/>
      <c r="HH69" s="307"/>
      <c r="HI69" s="307"/>
      <c r="HJ69" s="307"/>
      <c r="HK69" s="307"/>
      <c r="HL69" s="307"/>
      <c r="HM69" s="307"/>
      <c r="HN69" s="307"/>
      <c r="HO69" s="307"/>
      <c r="HP69" s="307"/>
      <c r="HQ69" s="307"/>
      <c r="HR69" s="307"/>
      <c r="HS69" s="307"/>
      <c r="HT69" s="307"/>
      <c r="HU69" s="307"/>
      <c r="HV69" s="307"/>
      <c r="HW69" s="307"/>
      <c r="HX69" s="307"/>
      <c r="HY69" s="307"/>
      <c r="HZ69" s="307"/>
      <c r="IA69" s="307"/>
      <c r="IB69" s="307"/>
      <c r="IC69" s="307"/>
      <c r="ID69" s="307"/>
      <c r="IE69" s="307"/>
      <c r="IF69" s="307"/>
      <c r="IG69" s="307"/>
      <c r="IH69" s="307"/>
      <c r="II69" s="307"/>
      <c r="IJ69" s="307"/>
      <c r="IK69" s="307"/>
      <c r="IL69" s="307"/>
      <c r="IM69" s="307"/>
      <c r="IN69" s="307"/>
      <c r="IO69" s="307"/>
      <c r="IP69" s="307"/>
      <c r="IQ69" s="307"/>
      <c r="IR69" s="307"/>
      <c r="IS69" s="307"/>
      <c r="IT69" s="307"/>
    </row>
    <row r="70" spans="1:254" ht="15">
      <c r="A70" s="307"/>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7"/>
      <c r="BX70" s="307"/>
      <c r="BY70" s="307"/>
      <c r="BZ70" s="307"/>
      <c r="CA70" s="307"/>
      <c r="CB70" s="307"/>
      <c r="CC70" s="307"/>
      <c r="CD70" s="307"/>
      <c r="CE70" s="307"/>
      <c r="CF70" s="307"/>
      <c r="CG70" s="307"/>
      <c r="CH70" s="307"/>
      <c r="CI70" s="307"/>
      <c r="CJ70" s="307"/>
      <c r="CK70" s="307"/>
      <c r="CL70" s="307"/>
      <c r="CM70" s="307"/>
      <c r="CN70" s="307"/>
      <c r="CO70" s="307"/>
      <c r="CP70" s="307"/>
      <c r="CQ70" s="307"/>
      <c r="CR70" s="307"/>
      <c r="CS70" s="307"/>
      <c r="CT70" s="307"/>
      <c r="CU70" s="307"/>
      <c r="CV70" s="307"/>
      <c r="CW70" s="307"/>
      <c r="CX70" s="307"/>
      <c r="CY70" s="307"/>
      <c r="CZ70" s="307"/>
      <c r="DA70" s="307"/>
      <c r="DB70" s="307"/>
      <c r="DC70" s="307"/>
      <c r="DD70" s="307"/>
      <c r="DE70" s="307"/>
      <c r="DF70" s="307"/>
      <c r="DG70" s="307"/>
      <c r="DH70" s="307"/>
      <c r="DI70" s="307"/>
      <c r="DJ70" s="307"/>
      <c r="DK70" s="307"/>
      <c r="DL70" s="307"/>
      <c r="DM70" s="307"/>
      <c r="DN70" s="307"/>
      <c r="DO70" s="307"/>
      <c r="DP70" s="307"/>
      <c r="DQ70" s="307"/>
      <c r="DR70" s="307"/>
      <c r="DS70" s="307"/>
      <c r="DT70" s="307"/>
      <c r="DU70" s="307"/>
      <c r="DV70" s="307"/>
      <c r="DW70" s="307"/>
      <c r="DX70" s="307"/>
      <c r="DY70" s="307"/>
      <c r="DZ70" s="307"/>
      <c r="EA70" s="307"/>
      <c r="EB70" s="307"/>
      <c r="EC70" s="307"/>
      <c r="ED70" s="307"/>
      <c r="EE70" s="307"/>
      <c r="EF70" s="307"/>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307"/>
      <c r="FO70" s="307"/>
      <c r="FP70" s="307"/>
      <c r="FQ70" s="307"/>
      <c r="FR70" s="307"/>
      <c r="FS70" s="307"/>
      <c r="FT70" s="307"/>
      <c r="FU70" s="307"/>
      <c r="FV70" s="307"/>
      <c r="FW70" s="307"/>
      <c r="FX70" s="307"/>
      <c r="FY70" s="307"/>
      <c r="FZ70" s="307"/>
      <c r="GA70" s="307"/>
      <c r="GB70" s="307"/>
      <c r="GC70" s="307"/>
      <c r="GD70" s="307"/>
      <c r="GE70" s="307"/>
      <c r="GF70" s="307"/>
      <c r="GG70" s="307"/>
      <c r="GH70" s="307"/>
      <c r="GI70" s="307"/>
      <c r="GJ70" s="307"/>
      <c r="GK70" s="307"/>
      <c r="GL70" s="307"/>
      <c r="GM70" s="307"/>
      <c r="GN70" s="307"/>
      <c r="GO70" s="307"/>
      <c r="GP70" s="307"/>
      <c r="GQ70" s="307"/>
      <c r="GR70" s="307"/>
      <c r="GS70" s="307"/>
      <c r="GT70" s="307"/>
      <c r="GU70" s="307"/>
      <c r="GV70" s="307"/>
      <c r="GW70" s="307"/>
      <c r="GX70" s="307"/>
      <c r="GY70" s="307"/>
      <c r="GZ70" s="307"/>
      <c r="HA70" s="307"/>
      <c r="HB70" s="307"/>
      <c r="HC70" s="307"/>
      <c r="HD70" s="307"/>
      <c r="HE70" s="307"/>
      <c r="HF70" s="307"/>
      <c r="HG70" s="307"/>
      <c r="HH70" s="307"/>
      <c r="HI70" s="307"/>
      <c r="HJ70" s="307"/>
      <c r="HK70" s="307"/>
      <c r="HL70" s="307"/>
      <c r="HM70" s="307"/>
      <c r="HN70" s="307"/>
      <c r="HO70" s="307"/>
      <c r="HP70" s="307"/>
      <c r="HQ70" s="307"/>
      <c r="HR70" s="307"/>
      <c r="HS70" s="307"/>
      <c r="HT70" s="307"/>
      <c r="HU70" s="307"/>
      <c r="HV70" s="307"/>
      <c r="HW70" s="307"/>
      <c r="HX70" s="307"/>
      <c r="HY70" s="307"/>
      <c r="HZ70" s="307"/>
      <c r="IA70" s="307"/>
      <c r="IB70" s="307"/>
      <c r="IC70" s="307"/>
      <c r="ID70" s="307"/>
      <c r="IE70" s="307"/>
      <c r="IF70" s="307"/>
      <c r="IG70" s="307"/>
      <c r="IH70" s="307"/>
      <c r="II70" s="307"/>
      <c r="IJ70" s="307"/>
      <c r="IK70" s="307"/>
      <c r="IL70" s="307"/>
      <c r="IM70" s="307"/>
      <c r="IN70" s="307"/>
      <c r="IO70" s="307"/>
      <c r="IP70" s="307"/>
      <c r="IQ70" s="307"/>
      <c r="IR70" s="307"/>
      <c r="IS70" s="307"/>
      <c r="IT70" s="307"/>
    </row>
    <row r="71" spans="1:254" ht="15">
      <c r="A71" s="307"/>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7"/>
      <c r="BX71" s="307"/>
      <c r="BY71" s="307"/>
      <c r="BZ71" s="307"/>
      <c r="CA71" s="307"/>
      <c r="CB71" s="307"/>
      <c r="CC71" s="307"/>
      <c r="CD71" s="307"/>
      <c r="CE71" s="307"/>
      <c r="CF71" s="307"/>
      <c r="CG71" s="307"/>
      <c r="CH71" s="307"/>
      <c r="CI71" s="307"/>
      <c r="CJ71" s="307"/>
      <c r="CK71" s="307"/>
      <c r="CL71" s="307"/>
      <c r="CM71" s="307"/>
      <c r="CN71" s="307"/>
      <c r="CO71" s="307"/>
      <c r="CP71" s="307"/>
      <c r="CQ71" s="307"/>
      <c r="CR71" s="307"/>
      <c r="CS71" s="307"/>
      <c r="CT71" s="307"/>
      <c r="CU71" s="307"/>
      <c r="CV71" s="307"/>
      <c r="CW71" s="307"/>
      <c r="CX71" s="307"/>
      <c r="CY71" s="307"/>
      <c r="CZ71" s="307"/>
      <c r="DA71" s="307"/>
      <c r="DB71" s="307"/>
      <c r="DC71" s="307"/>
      <c r="DD71" s="307"/>
      <c r="DE71" s="307"/>
      <c r="DF71" s="307"/>
      <c r="DG71" s="307"/>
      <c r="DH71" s="307"/>
      <c r="DI71" s="307"/>
      <c r="DJ71" s="307"/>
      <c r="DK71" s="307"/>
      <c r="DL71" s="307"/>
      <c r="DM71" s="307"/>
      <c r="DN71" s="307"/>
      <c r="DO71" s="307"/>
      <c r="DP71" s="307"/>
      <c r="DQ71" s="307"/>
      <c r="DR71" s="307"/>
      <c r="DS71" s="307"/>
      <c r="DT71" s="307"/>
      <c r="DU71" s="307"/>
      <c r="DV71" s="307"/>
      <c r="DW71" s="307"/>
      <c r="DX71" s="307"/>
      <c r="DY71" s="307"/>
      <c r="DZ71" s="307"/>
      <c r="EA71" s="307"/>
      <c r="EB71" s="307"/>
      <c r="EC71" s="307"/>
      <c r="ED71" s="307"/>
      <c r="EE71" s="307"/>
      <c r="EF71" s="307"/>
      <c r="EG71" s="307"/>
      <c r="EH71" s="307"/>
      <c r="EI71" s="307"/>
      <c r="EJ71" s="307"/>
      <c r="EK71" s="307"/>
      <c r="EL71" s="307"/>
      <c r="EM71" s="307"/>
      <c r="EN71" s="307"/>
      <c r="EO71" s="307"/>
      <c r="EP71" s="307"/>
      <c r="EQ71" s="307"/>
      <c r="ER71" s="307"/>
      <c r="ES71" s="307"/>
      <c r="ET71" s="307"/>
      <c r="EU71" s="307"/>
      <c r="EV71" s="307"/>
      <c r="EW71" s="307"/>
      <c r="EX71" s="307"/>
      <c r="EY71" s="307"/>
      <c r="EZ71" s="307"/>
      <c r="FA71" s="307"/>
      <c r="FB71" s="307"/>
      <c r="FC71" s="307"/>
      <c r="FD71" s="307"/>
      <c r="FE71" s="307"/>
      <c r="FF71" s="307"/>
      <c r="FG71" s="307"/>
      <c r="FH71" s="307"/>
      <c r="FI71" s="307"/>
      <c r="FJ71" s="307"/>
      <c r="FK71" s="307"/>
      <c r="FL71" s="307"/>
      <c r="FM71" s="307"/>
      <c r="FN71" s="307"/>
      <c r="FO71" s="307"/>
      <c r="FP71" s="307"/>
      <c r="FQ71" s="307"/>
      <c r="FR71" s="307"/>
      <c r="FS71" s="307"/>
      <c r="FT71" s="307"/>
      <c r="FU71" s="307"/>
      <c r="FV71" s="307"/>
      <c r="FW71" s="307"/>
      <c r="FX71" s="307"/>
      <c r="FY71" s="307"/>
      <c r="FZ71" s="307"/>
      <c r="GA71" s="307"/>
      <c r="GB71" s="307"/>
      <c r="GC71" s="307"/>
      <c r="GD71" s="307"/>
      <c r="GE71" s="307"/>
      <c r="GF71" s="307"/>
      <c r="GG71" s="307"/>
      <c r="GH71" s="307"/>
      <c r="GI71" s="307"/>
      <c r="GJ71" s="307"/>
      <c r="GK71" s="307"/>
      <c r="GL71" s="307"/>
      <c r="GM71" s="307"/>
      <c r="GN71" s="307"/>
      <c r="GO71" s="307"/>
      <c r="GP71" s="307"/>
      <c r="GQ71" s="307"/>
      <c r="GR71" s="307"/>
      <c r="GS71" s="307"/>
      <c r="GT71" s="307"/>
      <c r="GU71" s="307"/>
      <c r="GV71" s="307"/>
      <c r="GW71" s="307"/>
      <c r="GX71" s="307"/>
      <c r="GY71" s="307"/>
      <c r="GZ71" s="307"/>
      <c r="HA71" s="307"/>
      <c r="HB71" s="307"/>
      <c r="HC71" s="307"/>
      <c r="HD71" s="307"/>
      <c r="HE71" s="307"/>
      <c r="HF71" s="307"/>
      <c r="HG71" s="307"/>
      <c r="HH71" s="307"/>
      <c r="HI71" s="307"/>
      <c r="HJ71" s="307"/>
      <c r="HK71" s="307"/>
      <c r="HL71" s="307"/>
      <c r="HM71" s="307"/>
      <c r="HN71" s="307"/>
      <c r="HO71" s="307"/>
      <c r="HP71" s="307"/>
      <c r="HQ71" s="307"/>
      <c r="HR71" s="307"/>
      <c r="HS71" s="307"/>
      <c r="HT71" s="307"/>
      <c r="HU71" s="307"/>
      <c r="HV71" s="307"/>
      <c r="HW71" s="307"/>
      <c r="HX71" s="307"/>
      <c r="HY71" s="307"/>
      <c r="HZ71" s="307"/>
      <c r="IA71" s="307"/>
      <c r="IB71" s="307"/>
      <c r="IC71" s="307"/>
      <c r="ID71" s="307"/>
      <c r="IE71" s="307"/>
      <c r="IF71" s="307"/>
      <c r="IG71" s="307"/>
      <c r="IH71" s="307"/>
      <c r="II71" s="307"/>
      <c r="IJ71" s="307"/>
      <c r="IK71" s="307"/>
      <c r="IL71" s="307"/>
      <c r="IM71" s="307"/>
      <c r="IN71" s="307"/>
      <c r="IO71" s="307"/>
      <c r="IP71" s="307"/>
      <c r="IQ71" s="307"/>
      <c r="IR71" s="307"/>
      <c r="IS71" s="307"/>
      <c r="IT71" s="307"/>
    </row>
    <row r="72" spans="1:254" ht="15">
      <c r="A72" s="307"/>
      <c r="B72" s="307"/>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7"/>
      <c r="BX72" s="307"/>
      <c r="BY72" s="307"/>
      <c r="BZ72" s="307"/>
      <c r="CA72" s="307"/>
      <c r="CB72" s="307"/>
      <c r="CC72" s="307"/>
      <c r="CD72" s="307"/>
      <c r="CE72" s="307"/>
      <c r="CF72" s="307"/>
      <c r="CG72" s="307"/>
      <c r="CH72" s="307"/>
      <c r="CI72" s="307"/>
      <c r="CJ72" s="307"/>
      <c r="CK72" s="307"/>
      <c r="CL72" s="307"/>
      <c r="CM72" s="307"/>
      <c r="CN72" s="307"/>
      <c r="CO72" s="307"/>
      <c r="CP72" s="307"/>
      <c r="CQ72" s="307"/>
      <c r="CR72" s="307"/>
      <c r="CS72" s="307"/>
      <c r="CT72" s="307"/>
      <c r="CU72" s="307"/>
      <c r="CV72" s="307"/>
      <c r="CW72" s="307"/>
      <c r="CX72" s="307"/>
      <c r="CY72" s="307"/>
      <c r="CZ72" s="307"/>
      <c r="DA72" s="307"/>
      <c r="DB72" s="307"/>
      <c r="DC72" s="307"/>
      <c r="DD72" s="307"/>
      <c r="DE72" s="307"/>
      <c r="DF72" s="307"/>
      <c r="DG72" s="307"/>
      <c r="DH72" s="307"/>
      <c r="DI72" s="307"/>
      <c r="DJ72" s="307"/>
      <c r="DK72" s="307"/>
      <c r="DL72" s="307"/>
      <c r="DM72" s="307"/>
      <c r="DN72" s="307"/>
      <c r="DO72" s="307"/>
      <c r="DP72" s="307"/>
      <c r="DQ72" s="307"/>
      <c r="DR72" s="307"/>
      <c r="DS72" s="307"/>
      <c r="DT72" s="307"/>
      <c r="DU72" s="307"/>
      <c r="DV72" s="307"/>
      <c r="DW72" s="307"/>
      <c r="DX72" s="307"/>
      <c r="DY72" s="307"/>
      <c r="DZ72" s="307"/>
      <c r="EA72" s="307"/>
      <c r="EB72" s="307"/>
      <c r="EC72" s="307"/>
      <c r="ED72" s="307"/>
      <c r="EE72" s="307"/>
      <c r="EF72" s="307"/>
      <c r="EG72" s="307"/>
      <c r="EH72" s="307"/>
      <c r="EI72" s="307"/>
      <c r="EJ72" s="307"/>
      <c r="EK72" s="307"/>
      <c r="EL72" s="307"/>
      <c r="EM72" s="307"/>
      <c r="EN72" s="307"/>
      <c r="EO72" s="307"/>
      <c r="EP72" s="307"/>
      <c r="EQ72" s="307"/>
      <c r="ER72" s="307"/>
      <c r="ES72" s="307"/>
      <c r="ET72" s="307"/>
      <c r="EU72" s="307"/>
      <c r="EV72" s="307"/>
      <c r="EW72" s="307"/>
      <c r="EX72" s="307"/>
      <c r="EY72" s="307"/>
      <c r="EZ72" s="307"/>
      <c r="FA72" s="307"/>
      <c r="FB72" s="307"/>
      <c r="FC72" s="307"/>
      <c r="FD72" s="307"/>
      <c r="FE72" s="307"/>
      <c r="FF72" s="307"/>
      <c r="FG72" s="307"/>
      <c r="FH72" s="307"/>
      <c r="FI72" s="307"/>
      <c r="FJ72" s="307"/>
      <c r="FK72" s="307"/>
      <c r="FL72" s="307"/>
      <c r="FM72" s="307"/>
      <c r="FN72" s="307"/>
      <c r="FO72" s="307"/>
      <c r="FP72" s="307"/>
      <c r="FQ72" s="307"/>
      <c r="FR72" s="307"/>
      <c r="FS72" s="307"/>
      <c r="FT72" s="307"/>
      <c r="FU72" s="307"/>
      <c r="FV72" s="307"/>
      <c r="FW72" s="307"/>
      <c r="FX72" s="307"/>
      <c r="FY72" s="307"/>
      <c r="FZ72" s="307"/>
      <c r="GA72" s="307"/>
      <c r="GB72" s="307"/>
      <c r="GC72" s="307"/>
      <c r="GD72" s="307"/>
      <c r="GE72" s="307"/>
      <c r="GF72" s="307"/>
      <c r="GG72" s="307"/>
      <c r="GH72" s="307"/>
      <c r="GI72" s="307"/>
      <c r="GJ72" s="307"/>
      <c r="GK72" s="307"/>
      <c r="GL72" s="307"/>
      <c r="GM72" s="307"/>
      <c r="GN72" s="307"/>
      <c r="GO72" s="307"/>
      <c r="GP72" s="307"/>
      <c r="GQ72" s="307"/>
      <c r="GR72" s="307"/>
      <c r="GS72" s="307"/>
      <c r="GT72" s="307"/>
      <c r="GU72" s="307"/>
      <c r="GV72" s="307"/>
      <c r="GW72" s="307"/>
      <c r="GX72" s="307"/>
      <c r="GY72" s="307"/>
      <c r="GZ72" s="307"/>
      <c r="HA72" s="307"/>
      <c r="HB72" s="307"/>
      <c r="HC72" s="307"/>
      <c r="HD72" s="307"/>
      <c r="HE72" s="307"/>
      <c r="HF72" s="307"/>
      <c r="HG72" s="307"/>
      <c r="HH72" s="307"/>
      <c r="HI72" s="307"/>
      <c r="HJ72" s="307"/>
      <c r="HK72" s="307"/>
      <c r="HL72" s="307"/>
      <c r="HM72" s="307"/>
      <c r="HN72" s="307"/>
      <c r="HO72" s="307"/>
      <c r="HP72" s="307"/>
      <c r="HQ72" s="307"/>
      <c r="HR72" s="307"/>
      <c r="HS72" s="307"/>
      <c r="HT72" s="307"/>
      <c r="HU72" s="307"/>
      <c r="HV72" s="307"/>
      <c r="HW72" s="307"/>
      <c r="HX72" s="307"/>
      <c r="HY72" s="307"/>
      <c r="HZ72" s="307"/>
      <c r="IA72" s="307"/>
      <c r="IB72" s="307"/>
      <c r="IC72" s="307"/>
      <c r="ID72" s="307"/>
      <c r="IE72" s="307"/>
      <c r="IF72" s="307"/>
      <c r="IG72" s="307"/>
      <c r="IH72" s="307"/>
      <c r="II72" s="307"/>
      <c r="IJ72" s="307"/>
      <c r="IK72" s="307"/>
      <c r="IL72" s="307"/>
      <c r="IM72" s="307"/>
      <c r="IN72" s="307"/>
      <c r="IO72" s="307"/>
      <c r="IP72" s="307"/>
      <c r="IQ72" s="307"/>
      <c r="IR72" s="307"/>
      <c r="IS72" s="307"/>
      <c r="IT72" s="307"/>
    </row>
    <row r="73" spans="1:254" ht="15">
      <c r="A73" s="307"/>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7"/>
      <c r="BX73" s="307"/>
      <c r="BY73" s="307"/>
      <c r="BZ73" s="307"/>
      <c r="CA73" s="307"/>
      <c r="CB73" s="307"/>
      <c r="CC73" s="307"/>
      <c r="CD73" s="307"/>
      <c r="CE73" s="307"/>
      <c r="CF73" s="307"/>
      <c r="CG73" s="307"/>
      <c r="CH73" s="307"/>
      <c r="CI73" s="307"/>
      <c r="CJ73" s="307"/>
      <c r="CK73" s="307"/>
      <c r="CL73" s="307"/>
      <c r="CM73" s="307"/>
      <c r="CN73" s="307"/>
      <c r="CO73" s="307"/>
      <c r="CP73" s="307"/>
      <c r="CQ73" s="307"/>
      <c r="CR73" s="307"/>
      <c r="CS73" s="307"/>
      <c r="CT73" s="307"/>
      <c r="CU73" s="307"/>
      <c r="CV73" s="307"/>
      <c r="CW73" s="307"/>
      <c r="CX73" s="307"/>
      <c r="CY73" s="307"/>
      <c r="CZ73" s="307"/>
      <c r="DA73" s="307"/>
      <c r="DB73" s="307"/>
      <c r="DC73" s="307"/>
      <c r="DD73" s="307"/>
      <c r="DE73" s="307"/>
      <c r="DF73" s="307"/>
      <c r="DG73" s="307"/>
      <c r="DH73" s="307"/>
      <c r="DI73" s="307"/>
      <c r="DJ73" s="307"/>
      <c r="DK73" s="307"/>
      <c r="DL73" s="307"/>
      <c r="DM73" s="307"/>
      <c r="DN73" s="307"/>
      <c r="DO73" s="307"/>
      <c r="DP73" s="307"/>
      <c r="DQ73" s="307"/>
      <c r="DR73" s="307"/>
      <c r="DS73" s="307"/>
      <c r="DT73" s="307"/>
      <c r="DU73" s="307"/>
      <c r="DV73" s="307"/>
      <c r="DW73" s="307"/>
      <c r="DX73" s="307"/>
      <c r="DY73" s="307"/>
      <c r="DZ73" s="307"/>
      <c r="EA73" s="307"/>
      <c r="EB73" s="307"/>
      <c r="EC73" s="307"/>
      <c r="ED73" s="307"/>
      <c r="EE73" s="307"/>
      <c r="EF73" s="307"/>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7"/>
      <c r="FJ73" s="307"/>
      <c r="FK73" s="307"/>
      <c r="FL73" s="307"/>
      <c r="FM73" s="307"/>
      <c r="FN73" s="307"/>
      <c r="FO73" s="307"/>
      <c r="FP73" s="307"/>
      <c r="FQ73" s="307"/>
      <c r="FR73" s="307"/>
      <c r="FS73" s="307"/>
      <c r="FT73" s="307"/>
      <c r="FU73" s="307"/>
      <c r="FV73" s="307"/>
      <c r="FW73" s="307"/>
      <c r="FX73" s="307"/>
      <c r="FY73" s="307"/>
      <c r="FZ73" s="307"/>
      <c r="GA73" s="307"/>
      <c r="GB73" s="307"/>
      <c r="GC73" s="307"/>
      <c r="GD73" s="307"/>
      <c r="GE73" s="307"/>
      <c r="GF73" s="307"/>
      <c r="GG73" s="307"/>
      <c r="GH73" s="307"/>
      <c r="GI73" s="307"/>
      <c r="GJ73" s="307"/>
      <c r="GK73" s="307"/>
      <c r="GL73" s="307"/>
      <c r="GM73" s="307"/>
      <c r="GN73" s="307"/>
      <c r="GO73" s="307"/>
      <c r="GP73" s="307"/>
      <c r="GQ73" s="307"/>
      <c r="GR73" s="307"/>
      <c r="GS73" s="307"/>
      <c r="GT73" s="307"/>
      <c r="GU73" s="307"/>
      <c r="GV73" s="307"/>
      <c r="GW73" s="307"/>
      <c r="GX73" s="307"/>
      <c r="GY73" s="307"/>
      <c r="GZ73" s="307"/>
      <c r="HA73" s="307"/>
      <c r="HB73" s="307"/>
      <c r="HC73" s="307"/>
      <c r="HD73" s="307"/>
      <c r="HE73" s="307"/>
      <c r="HF73" s="307"/>
      <c r="HG73" s="307"/>
      <c r="HH73" s="307"/>
      <c r="HI73" s="307"/>
      <c r="HJ73" s="307"/>
      <c r="HK73" s="307"/>
      <c r="HL73" s="307"/>
      <c r="HM73" s="307"/>
      <c r="HN73" s="307"/>
      <c r="HO73" s="307"/>
      <c r="HP73" s="307"/>
      <c r="HQ73" s="307"/>
      <c r="HR73" s="307"/>
      <c r="HS73" s="307"/>
      <c r="HT73" s="307"/>
      <c r="HU73" s="307"/>
      <c r="HV73" s="307"/>
      <c r="HW73" s="307"/>
      <c r="HX73" s="307"/>
      <c r="HY73" s="307"/>
      <c r="HZ73" s="307"/>
      <c r="IA73" s="307"/>
      <c r="IB73" s="307"/>
      <c r="IC73" s="307"/>
      <c r="ID73" s="307"/>
      <c r="IE73" s="307"/>
      <c r="IF73" s="307"/>
      <c r="IG73" s="307"/>
      <c r="IH73" s="307"/>
      <c r="II73" s="307"/>
      <c r="IJ73" s="307"/>
      <c r="IK73" s="307"/>
      <c r="IL73" s="307"/>
      <c r="IM73" s="307"/>
      <c r="IN73" s="307"/>
      <c r="IO73" s="307"/>
      <c r="IP73" s="307"/>
      <c r="IQ73" s="307"/>
      <c r="IR73" s="307"/>
      <c r="IS73" s="307"/>
      <c r="IT73" s="307"/>
    </row>
    <row r="74" spans="1:254" ht="15">
      <c r="A74" s="307"/>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7"/>
      <c r="BX74" s="307"/>
      <c r="BY74" s="307"/>
      <c r="BZ74" s="307"/>
      <c r="CA74" s="307"/>
      <c r="CB74" s="307"/>
      <c r="CC74" s="307"/>
      <c r="CD74" s="307"/>
      <c r="CE74" s="307"/>
      <c r="CF74" s="307"/>
      <c r="CG74" s="307"/>
      <c r="CH74" s="307"/>
      <c r="CI74" s="307"/>
      <c r="CJ74" s="307"/>
      <c r="CK74" s="307"/>
      <c r="CL74" s="307"/>
      <c r="CM74" s="307"/>
      <c r="CN74" s="307"/>
      <c r="CO74" s="307"/>
      <c r="CP74" s="307"/>
      <c r="CQ74" s="307"/>
      <c r="CR74" s="307"/>
      <c r="CS74" s="307"/>
      <c r="CT74" s="307"/>
      <c r="CU74" s="307"/>
      <c r="CV74" s="307"/>
      <c r="CW74" s="307"/>
      <c r="CX74" s="307"/>
      <c r="CY74" s="307"/>
      <c r="CZ74" s="307"/>
      <c r="DA74" s="307"/>
      <c r="DB74" s="307"/>
      <c r="DC74" s="307"/>
      <c r="DD74" s="307"/>
      <c r="DE74" s="307"/>
      <c r="DF74" s="307"/>
      <c r="DG74" s="307"/>
      <c r="DH74" s="307"/>
      <c r="DI74" s="307"/>
      <c r="DJ74" s="307"/>
      <c r="DK74" s="307"/>
      <c r="DL74" s="307"/>
      <c r="DM74" s="307"/>
      <c r="DN74" s="307"/>
      <c r="DO74" s="307"/>
      <c r="DP74" s="307"/>
      <c r="DQ74" s="307"/>
      <c r="DR74" s="307"/>
      <c r="DS74" s="307"/>
      <c r="DT74" s="307"/>
      <c r="DU74" s="307"/>
      <c r="DV74" s="307"/>
      <c r="DW74" s="307"/>
      <c r="DX74" s="307"/>
      <c r="DY74" s="307"/>
      <c r="DZ74" s="307"/>
      <c r="EA74" s="307"/>
      <c r="EB74" s="307"/>
      <c r="EC74" s="307"/>
      <c r="ED74" s="307"/>
      <c r="EE74" s="307"/>
      <c r="EF74" s="307"/>
      <c r="EG74" s="307"/>
      <c r="EH74" s="307"/>
      <c r="EI74" s="307"/>
      <c r="EJ74" s="307"/>
      <c r="EK74" s="307"/>
      <c r="EL74" s="307"/>
      <c r="EM74" s="307"/>
      <c r="EN74" s="307"/>
      <c r="EO74" s="307"/>
      <c r="EP74" s="307"/>
      <c r="EQ74" s="307"/>
      <c r="ER74" s="307"/>
      <c r="ES74" s="307"/>
      <c r="ET74" s="307"/>
      <c r="EU74" s="307"/>
      <c r="EV74" s="307"/>
      <c r="EW74" s="307"/>
      <c r="EX74" s="307"/>
      <c r="EY74" s="307"/>
      <c r="EZ74" s="307"/>
      <c r="FA74" s="307"/>
      <c r="FB74" s="307"/>
      <c r="FC74" s="307"/>
      <c r="FD74" s="307"/>
      <c r="FE74" s="307"/>
      <c r="FF74" s="307"/>
      <c r="FG74" s="307"/>
      <c r="FH74" s="307"/>
      <c r="FI74" s="307"/>
      <c r="FJ74" s="307"/>
      <c r="FK74" s="307"/>
      <c r="FL74" s="307"/>
      <c r="FM74" s="307"/>
      <c r="FN74" s="307"/>
      <c r="FO74" s="307"/>
      <c r="FP74" s="307"/>
      <c r="FQ74" s="307"/>
      <c r="FR74" s="307"/>
      <c r="FS74" s="307"/>
      <c r="FT74" s="307"/>
      <c r="FU74" s="307"/>
      <c r="FV74" s="307"/>
      <c r="FW74" s="307"/>
      <c r="FX74" s="307"/>
      <c r="FY74" s="307"/>
      <c r="FZ74" s="307"/>
      <c r="GA74" s="307"/>
      <c r="GB74" s="307"/>
      <c r="GC74" s="307"/>
      <c r="GD74" s="307"/>
      <c r="GE74" s="307"/>
      <c r="GF74" s="307"/>
      <c r="GG74" s="307"/>
      <c r="GH74" s="307"/>
      <c r="GI74" s="307"/>
      <c r="GJ74" s="307"/>
      <c r="GK74" s="307"/>
      <c r="GL74" s="307"/>
      <c r="GM74" s="307"/>
      <c r="GN74" s="307"/>
      <c r="GO74" s="307"/>
      <c r="GP74" s="307"/>
      <c r="GQ74" s="307"/>
      <c r="GR74" s="307"/>
      <c r="GS74" s="307"/>
      <c r="GT74" s="307"/>
      <c r="GU74" s="307"/>
      <c r="GV74" s="307"/>
      <c r="GW74" s="307"/>
      <c r="GX74" s="307"/>
      <c r="GY74" s="307"/>
      <c r="GZ74" s="307"/>
      <c r="HA74" s="307"/>
      <c r="HB74" s="307"/>
      <c r="HC74" s="307"/>
      <c r="HD74" s="307"/>
      <c r="HE74" s="307"/>
      <c r="HF74" s="307"/>
      <c r="HG74" s="307"/>
      <c r="HH74" s="307"/>
      <c r="HI74" s="307"/>
      <c r="HJ74" s="307"/>
      <c r="HK74" s="307"/>
      <c r="HL74" s="307"/>
      <c r="HM74" s="307"/>
      <c r="HN74" s="307"/>
      <c r="HO74" s="307"/>
      <c r="HP74" s="307"/>
      <c r="HQ74" s="307"/>
      <c r="HR74" s="307"/>
      <c r="HS74" s="307"/>
      <c r="HT74" s="307"/>
      <c r="HU74" s="307"/>
      <c r="HV74" s="307"/>
      <c r="HW74" s="307"/>
      <c r="HX74" s="307"/>
      <c r="HY74" s="307"/>
      <c r="HZ74" s="307"/>
      <c r="IA74" s="307"/>
      <c r="IB74" s="307"/>
      <c r="IC74" s="307"/>
      <c r="ID74" s="307"/>
      <c r="IE74" s="307"/>
      <c r="IF74" s="307"/>
      <c r="IG74" s="307"/>
      <c r="IH74" s="307"/>
      <c r="II74" s="307"/>
      <c r="IJ74" s="307"/>
      <c r="IK74" s="307"/>
      <c r="IL74" s="307"/>
      <c r="IM74" s="307"/>
      <c r="IN74" s="307"/>
      <c r="IO74" s="307"/>
      <c r="IP74" s="307"/>
      <c r="IQ74" s="307"/>
      <c r="IR74" s="307"/>
      <c r="IS74" s="307"/>
      <c r="IT74" s="307"/>
    </row>
    <row r="75" spans="1:254" ht="15">
      <c r="A75" s="307"/>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7"/>
      <c r="BX75" s="307"/>
      <c r="BY75" s="307"/>
      <c r="BZ75" s="307"/>
      <c r="CA75" s="307"/>
      <c r="CB75" s="307"/>
      <c r="CC75" s="307"/>
      <c r="CD75" s="307"/>
      <c r="CE75" s="307"/>
      <c r="CF75" s="307"/>
      <c r="CG75" s="307"/>
      <c r="CH75" s="307"/>
      <c r="CI75" s="307"/>
      <c r="CJ75" s="307"/>
      <c r="CK75" s="307"/>
      <c r="CL75" s="307"/>
      <c r="CM75" s="307"/>
      <c r="CN75" s="307"/>
      <c r="CO75" s="307"/>
      <c r="CP75" s="307"/>
      <c r="CQ75" s="307"/>
      <c r="CR75" s="307"/>
      <c r="CS75" s="307"/>
      <c r="CT75" s="307"/>
      <c r="CU75" s="307"/>
      <c r="CV75" s="307"/>
      <c r="CW75" s="307"/>
      <c r="CX75" s="307"/>
      <c r="CY75" s="307"/>
      <c r="CZ75" s="307"/>
      <c r="DA75" s="307"/>
      <c r="DB75" s="307"/>
      <c r="DC75" s="307"/>
      <c r="DD75" s="307"/>
      <c r="DE75" s="307"/>
      <c r="DF75" s="307"/>
      <c r="DG75" s="307"/>
      <c r="DH75" s="307"/>
      <c r="DI75" s="307"/>
      <c r="DJ75" s="307"/>
      <c r="DK75" s="307"/>
      <c r="DL75" s="307"/>
      <c r="DM75" s="307"/>
      <c r="DN75" s="307"/>
      <c r="DO75" s="307"/>
      <c r="DP75" s="307"/>
      <c r="DQ75" s="307"/>
      <c r="DR75" s="307"/>
      <c r="DS75" s="307"/>
      <c r="DT75" s="307"/>
      <c r="DU75" s="307"/>
      <c r="DV75" s="307"/>
      <c r="DW75" s="307"/>
      <c r="DX75" s="307"/>
      <c r="DY75" s="307"/>
      <c r="DZ75" s="307"/>
      <c r="EA75" s="307"/>
      <c r="EB75" s="307"/>
      <c r="EC75" s="307"/>
      <c r="ED75" s="307"/>
      <c r="EE75" s="307"/>
      <c r="EF75" s="307"/>
      <c r="EG75" s="307"/>
      <c r="EH75" s="307"/>
      <c r="EI75" s="307"/>
      <c r="EJ75" s="307"/>
      <c r="EK75" s="307"/>
      <c r="EL75" s="307"/>
      <c r="EM75" s="307"/>
      <c r="EN75" s="307"/>
      <c r="EO75" s="307"/>
      <c r="EP75" s="307"/>
      <c r="EQ75" s="307"/>
      <c r="ER75" s="307"/>
      <c r="ES75" s="307"/>
      <c r="ET75" s="307"/>
      <c r="EU75" s="307"/>
      <c r="EV75" s="307"/>
      <c r="EW75" s="307"/>
      <c r="EX75" s="307"/>
      <c r="EY75" s="307"/>
      <c r="EZ75" s="307"/>
      <c r="FA75" s="307"/>
      <c r="FB75" s="307"/>
      <c r="FC75" s="307"/>
      <c r="FD75" s="307"/>
      <c r="FE75" s="307"/>
      <c r="FF75" s="307"/>
      <c r="FG75" s="307"/>
      <c r="FH75" s="307"/>
      <c r="FI75" s="307"/>
      <c r="FJ75" s="307"/>
      <c r="FK75" s="307"/>
      <c r="FL75" s="307"/>
      <c r="FM75" s="307"/>
      <c r="FN75" s="307"/>
      <c r="FO75" s="307"/>
      <c r="FP75" s="307"/>
      <c r="FQ75" s="307"/>
      <c r="FR75" s="307"/>
      <c r="FS75" s="307"/>
      <c r="FT75" s="307"/>
      <c r="FU75" s="307"/>
      <c r="FV75" s="307"/>
      <c r="FW75" s="307"/>
      <c r="FX75" s="307"/>
      <c r="FY75" s="307"/>
      <c r="FZ75" s="307"/>
      <c r="GA75" s="307"/>
      <c r="GB75" s="307"/>
      <c r="GC75" s="307"/>
      <c r="GD75" s="307"/>
      <c r="GE75" s="307"/>
      <c r="GF75" s="307"/>
      <c r="GG75" s="307"/>
      <c r="GH75" s="307"/>
      <c r="GI75" s="307"/>
      <c r="GJ75" s="307"/>
      <c r="GK75" s="307"/>
      <c r="GL75" s="307"/>
      <c r="GM75" s="307"/>
      <c r="GN75" s="307"/>
      <c r="GO75" s="307"/>
      <c r="GP75" s="307"/>
      <c r="GQ75" s="307"/>
      <c r="GR75" s="307"/>
      <c r="GS75" s="307"/>
      <c r="GT75" s="307"/>
      <c r="GU75" s="307"/>
      <c r="GV75" s="307"/>
      <c r="GW75" s="307"/>
      <c r="GX75" s="307"/>
      <c r="GY75" s="307"/>
      <c r="GZ75" s="307"/>
      <c r="HA75" s="307"/>
      <c r="HB75" s="307"/>
      <c r="HC75" s="307"/>
      <c r="HD75" s="307"/>
      <c r="HE75" s="307"/>
      <c r="HF75" s="307"/>
      <c r="HG75" s="307"/>
      <c r="HH75" s="307"/>
      <c r="HI75" s="307"/>
      <c r="HJ75" s="307"/>
      <c r="HK75" s="307"/>
      <c r="HL75" s="307"/>
      <c r="HM75" s="307"/>
      <c r="HN75" s="307"/>
      <c r="HO75" s="307"/>
      <c r="HP75" s="307"/>
      <c r="HQ75" s="307"/>
      <c r="HR75" s="307"/>
      <c r="HS75" s="307"/>
      <c r="HT75" s="307"/>
      <c r="HU75" s="307"/>
      <c r="HV75" s="307"/>
      <c r="HW75" s="307"/>
      <c r="HX75" s="307"/>
      <c r="HY75" s="307"/>
      <c r="HZ75" s="307"/>
      <c r="IA75" s="307"/>
      <c r="IB75" s="307"/>
      <c r="IC75" s="307"/>
      <c r="ID75" s="307"/>
      <c r="IE75" s="307"/>
      <c r="IF75" s="307"/>
      <c r="IG75" s="307"/>
      <c r="IH75" s="307"/>
      <c r="II75" s="307"/>
      <c r="IJ75" s="307"/>
      <c r="IK75" s="307"/>
      <c r="IL75" s="307"/>
      <c r="IM75" s="307"/>
      <c r="IN75" s="307"/>
      <c r="IO75" s="307"/>
      <c r="IP75" s="307"/>
      <c r="IQ75" s="307"/>
      <c r="IR75" s="307"/>
      <c r="IS75" s="307"/>
      <c r="IT75" s="307"/>
    </row>
    <row r="76" spans="1:254" ht="15">
      <c r="A76" s="307"/>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c r="BE76" s="307"/>
      <c r="BF76" s="307"/>
      <c r="BG76" s="307"/>
      <c r="BH76" s="307"/>
      <c r="BI76" s="307"/>
      <c r="BJ76" s="307"/>
      <c r="BK76" s="307"/>
      <c r="BL76" s="307"/>
      <c r="BM76" s="307"/>
      <c r="BN76" s="307"/>
      <c r="BO76" s="307"/>
      <c r="BP76" s="307"/>
      <c r="BQ76" s="307"/>
      <c r="BR76" s="307"/>
      <c r="BS76" s="307"/>
      <c r="BT76" s="307"/>
      <c r="BU76" s="307"/>
      <c r="BV76" s="307"/>
      <c r="BW76" s="307"/>
      <c r="BX76" s="307"/>
      <c r="BY76" s="307"/>
      <c r="BZ76" s="307"/>
      <c r="CA76" s="307"/>
      <c r="CB76" s="307"/>
      <c r="CC76" s="307"/>
      <c r="CD76" s="307"/>
      <c r="CE76" s="307"/>
      <c r="CF76" s="307"/>
      <c r="CG76" s="307"/>
      <c r="CH76" s="307"/>
      <c r="CI76" s="307"/>
      <c r="CJ76" s="307"/>
      <c r="CK76" s="307"/>
      <c r="CL76" s="307"/>
      <c r="CM76" s="307"/>
      <c r="CN76" s="307"/>
      <c r="CO76" s="307"/>
      <c r="CP76" s="307"/>
      <c r="CQ76" s="307"/>
      <c r="CR76" s="307"/>
      <c r="CS76" s="307"/>
      <c r="CT76" s="307"/>
      <c r="CU76" s="307"/>
      <c r="CV76" s="307"/>
      <c r="CW76" s="307"/>
      <c r="CX76" s="307"/>
      <c r="CY76" s="307"/>
      <c r="CZ76" s="307"/>
      <c r="DA76" s="307"/>
      <c r="DB76" s="307"/>
      <c r="DC76" s="307"/>
      <c r="DD76" s="307"/>
      <c r="DE76" s="307"/>
      <c r="DF76" s="307"/>
      <c r="DG76" s="307"/>
      <c r="DH76" s="307"/>
      <c r="DI76" s="307"/>
      <c r="DJ76" s="307"/>
      <c r="DK76" s="307"/>
      <c r="DL76" s="307"/>
      <c r="DM76" s="307"/>
      <c r="DN76" s="307"/>
      <c r="DO76" s="307"/>
      <c r="DP76" s="307"/>
      <c r="DQ76" s="307"/>
      <c r="DR76" s="307"/>
      <c r="DS76" s="307"/>
      <c r="DT76" s="307"/>
      <c r="DU76" s="307"/>
      <c r="DV76" s="307"/>
      <c r="DW76" s="307"/>
      <c r="DX76" s="307"/>
      <c r="DY76" s="307"/>
      <c r="DZ76" s="307"/>
      <c r="EA76" s="307"/>
      <c r="EB76" s="307"/>
      <c r="EC76" s="307"/>
      <c r="ED76" s="307"/>
      <c r="EE76" s="307"/>
      <c r="EF76" s="307"/>
      <c r="EG76" s="307"/>
      <c r="EH76" s="307"/>
      <c r="EI76" s="307"/>
      <c r="EJ76" s="307"/>
      <c r="EK76" s="307"/>
      <c r="EL76" s="307"/>
      <c r="EM76" s="307"/>
      <c r="EN76" s="307"/>
      <c r="EO76" s="307"/>
      <c r="EP76" s="307"/>
      <c r="EQ76" s="307"/>
      <c r="ER76" s="307"/>
      <c r="ES76" s="307"/>
      <c r="ET76" s="307"/>
      <c r="EU76" s="307"/>
      <c r="EV76" s="307"/>
      <c r="EW76" s="307"/>
      <c r="EX76" s="307"/>
      <c r="EY76" s="307"/>
      <c r="EZ76" s="307"/>
      <c r="FA76" s="307"/>
      <c r="FB76" s="307"/>
      <c r="FC76" s="307"/>
      <c r="FD76" s="307"/>
      <c r="FE76" s="307"/>
      <c r="FF76" s="307"/>
      <c r="FG76" s="307"/>
      <c r="FH76" s="307"/>
      <c r="FI76" s="307"/>
      <c r="FJ76" s="307"/>
      <c r="FK76" s="307"/>
      <c r="FL76" s="307"/>
      <c r="FM76" s="307"/>
      <c r="FN76" s="307"/>
      <c r="FO76" s="307"/>
      <c r="FP76" s="307"/>
      <c r="FQ76" s="307"/>
      <c r="FR76" s="307"/>
      <c r="FS76" s="307"/>
      <c r="FT76" s="307"/>
      <c r="FU76" s="307"/>
      <c r="FV76" s="307"/>
      <c r="FW76" s="307"/>
      <c r="FX76" s="307"/>
      <c r="FY76" s="307"/>
      <c r="FZ76" s="307"/>
      <c r="GA76" s="307"/>
      <c r="GB76" s="307"/>
      <c r="GC76" s="307"/>
      <c r="GD76" s="307"/>
      <c r="GE76" s="307"/>
      <c r="GF76" s="307"/>
      <c r="GG76" s="307"/>
      <c r="GH76" s="307"/>
      <c r="GI76" s="307"/>
      <c r="GJ76" s="307"/>
      <c r="GK76" s="307"/>
      <c r="GL76" s="307"/>
      <c r="GM76" s="307"/>
      <c r="GN76" s="307"/>
      <c r="GO76" s="307"/>
      <c r="GP76" s="307"/>
      <c r="GQ76" s="307"/>
      <c r="GR76" s="307"/>
      <c r="GS76" s="307"/>
      <c r="GT76" s="307"/>
      <c r="GU76" s="307"/>
      <c r="GV76" s="307"/>
      <c r="GW76" s="307"/>
      <c r="GX76" s="307"/>
      <c r="GY76" s="307"/>
      <c r="GZ76" s="307"/>
      <c r="HA76" s="307"/>
      <c r="HB76" s="307"/>
      <c r="HC76" s="307"/>
      <c r="HD76" s="307"/>
      <c r="HE76" s="307"/>
      <c r="HF76" s="307"/>
      <c r="HG76" s="307"/>
      <c r="HH76" s="307"/>
      <c r="HI76" s="307"/>
      <c r="HJ76" s="307"/>
      <c r="HK76" s="307"/>
      <c r="HL76" s="307"/>
      <c r="HM76" s="307"/>
      <c r="HN76" s="307"/>
      <c r="HO76" s="307"/>
      <c r="HP76" s="307"/>
      <c r="HQ76" s="307"/>
      <c r="HR76" s="307"/>
      <c r="HS76" s="307"/>
      <c r="HT76" s="307"/>
      <c r="HU76" s="307"/>
      <c r="HV76" s="307"/>
      <c r="HW76" s="307"/>
      <c r="HX76" s="307"/>
      <c r="HY76" s="307"/>
      <c r="HZ76" s="307"/>
      <c r="IA76" s="307"/>
      <c r="IB76" s="307"/>
      <c r="IC76" s="307"/>
      <c r="ID76" s="307"/>
      <c r="IE76" s="307"/>
      <c r="IF76" s="307"/>
      <c r="IG76" s="307"/>
      <c r="IH76" s="307"/>
      <c r="II76" s="307"/>
      <c r="IJ76" s="307"/>
      <c r="IK76" s="307"/>
      <c r="IL76" s="307"/>
      <c r="IM76" s="307"/>
      <c r="IN76" s="307"/>
      <c r="IO76" s="307"/>
      <c r="IP76" s="307"/>
      <c r="IQ76" s="307"/>
      <c r="IR76" s="307"/>
      <c r="IS76" s="307"/>
      <c r="IT76" s="307"/>
    </row>
    <row r="77" spans="1:254" ht="15">
      <c r="A77" s="307"/>
      <c r="B77" s="307"/>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7"/>
      <c r="BX77" s="307"/>
      <c r="BY77" s="307"/>
      <c r="BZ77" s="307"/>
      <c r="CA77" s="307"/>
      <c r="CB77" s="307"/>
      <c r="CC77" s="307"/>
      <c r="CD77" s="307"/>
      <c r="CE77" s="307"/>
      <c r="CF77" s="307"/>
      <c r="CG77" s="307"/>
      <c r="CH77" s="307"/>
      <c r="CI77" s="307"/>
      <c r="CJ77" s="307"/>
      <c r="CK77" s="307"/>
      <c r="CL77" s="307"/>
      <c r="CM77" s="307"/>
      <c r="CN77" s="307"/>
      <c r="CO77" s="307"/>
      <c r="CP77" s="307"/>
      <c r="CQ77" s="307"/>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c r="GY77" s="307"/>
      <c r="GZ77" s="307"/>
      <c r="HA77" s="307"/>
      <c r="HB77" s="307"/>
      <c r="HC77" s="307"/>
      <c r="HD77" s="307"/>
      <c r="HE77" s="307"/>
      <c r="HF77" s="307"/>
      <c r="HG77" s="307"/>
      <c r="HH77" s="307"/>
      <c r="HI77" s="307"/>
      <c r="HJ77" s="307"/>
      <c r="HK77" s="307"/>
      <c r="HL77" s="307"/>
      <c r="HM77" s="307"/>
      <c r="HN77" s="307"/>
      <c r="HO77" s="307"/>
      <c r="HP77" s="307"/>
      <c r="HQ77" s="307"/>
      <c r="HR77" s="307"/>
      <c r="HS77" s="307"/>
      <c r="HT77" s="307"/>
      <c r="HU77" s="307"/>
      <c r="HV77" s="307"/>
      <c r="HW77" s="307"/>
      <c r="HX77" s="307"/>
      <c r="HY77" s="307"/>
      <c r="HZ77" s="307"/>
      <c r="IA77" s="307"/>
      <c r="IB77" s="307"/>
      <c r="IC77" s="307"/>
      <c r="ID77" s="307"/>
      <c r="IE77" s="307"/>
      <c r="IF77" s="307"/>
      <c r="IG77" s="307"/>
      <c r="IH77" s="307"/>
      <c r="II77" s="307"/>
      <c r="IJ77" s="307"/>
      <c r="IK77" s="307"/>
      <c r="IL77" s="307"/>
      <c r="IM77" s="307"/>
      <c r="IN77" s="307"/>
      <c r="IO77" s="307"/>
      <c r="IP77" s="307"/>
      <c r="IQ77" s="307"/>
      <c r="IR77" s="307"/>
      <c r="IS77" s="307"/>
      <c r="IT77" s="307"/>
    </row>
    <row r="78" spans="1:254" ht="15">
      <c r="A78" s="307"/>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7"/>
      <c r="BX78" s="307"/>
      <c r="BY78" s="307"/>
      <c r="BZ78" s="307"/>
      <c r="CA78" s="307"/>
      <c r="CB78" s="307"/>
      <c r="CC78" s="307"/>
      <c r="CD78" s="307"/>
      <c r="CE78" s="307"/>
      <c r="CF78" s="307"/>
      <c r="CG78" s="307"/>
      <c r="CH78" s="307"/>
      <c r="CI78" s="307"/>
      <c r="CJ78" s="307"/>
      <c r="CK78" s="307"/>
      <c r="CL78" s="307"/>
      <c r="CM78" s="307"/>
      <c r="CN78" s="307"/>
      <c r="CO78" s="307"/>
      <c r="CP78" s="307"/>
      <c r="CQ78" s="307"/>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c r="GY78" s="307"/>
      <c r="GZ78" s="307"/>
      <c r="HA78" s="307"/>
      <c r="HB78" s="307"/>
      <c r="HC78" s="307"/>
      <c r="HD78" s="307"/>
      <c r="HE78" s="307"/>
      <c r="HF78" s="307"/>
      <c r="HG78" s="307"/>
      <c r="HH78" s="307"/>
      <c r="HI78" s="307"/>
      <c r="HJ78" s="307"/>
      <c r="HK78" s="307"/>
      <c r="HL78" s="307"/>
      <c r="HM78" s="307"/>
      <c r="HN78" s="307"/>
      <c r="HO78" s="307"/>
      <c r="HP78" s="307"/>
      <c r="HQ78" s="307"/>
      <c r="HR78" s="307"/>
      <c r="HS78" s="307"/>
      <c r="HT78" s="307"/>
      <c r="HU78" s="307"/>
      <c r="HV78" s="307"/>
      <c r="HW78" s="307"/>
      <c r="HX78" s="307"/>
      <c r="HY78" s="307"/>
      <c r="HZ78" s="307"/>
      <c r="IA78" s="307"/>
      <c r="IB78" s="307"/>
      <c r="IC78" s="307"/>
      <c r="ID78" s="307"/>
      <c r="IE78" s="307"/>
      <c r="IF78" s="307"/>
      <c r="IG78" s="307"/>
      <c r="IH78" s="307"/>
      <c r="II78" s="307"/>
      <c r="IJ78" s="307"/>
      <c r="IK78" s="307"/>
      <c r="IL78" s="307"/>
      <c r="IM78" s="307"/>
      <c r="IN78" s="307"/>
      <c r="IO78" s="307"/>
      <c r="IP78" s="307"/>
      <c r="IQ78" s="307"/>
      <c r="IR78" s="307"/>
      <c r="IS78" s="307"/>
      <c r="IT78" s="307"/>
    </row>
    <row r="79" spans="1:254" ht="15">
      <c r="A79" s="307"/>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7"/>
      <c r="BO79" s="307"/>
      <c r="BP79" s="307"/>
      <c r="BQ79" s="307"/>
      <c r="BR79" s="307"/>
      <c r="BS79" s="307"/>
      <c r="BT79" s="307"/>
      <c r="BU79" s="307"/>
      <c r="BV79" s="307"/>
      <c r="BW79" s="307"/>
      <c r="BX79" s="307"/>
      <c r="BY79" s="307"/>
      <c r="BZ79" s="307"/>
      <c r="CA79" s="307"/>
      <c r="CB79" s="307"/>
      <c r="CC79" s="307"/>
      <c r="CD79" s="307"/>
      <c r="CE79" s="307"/>
      <c r="CF79" s="307"/>
      <c r="CG79" s="307"/>
      <c r="CH79" s="307"/>
      <c r="CI79" s="307"/>
      <c r="CJ79" s="307"/>
      <c r="CK79" s="307"/>
      <c r="CL79" s="307"/>
      <c r="CM79" s="307"/>
      <c r="CN79" s="307"/>
      <c r="CO79" s="307"/>
      <c r="CP79" s="307"/>
      <c r="CQ79" s="307"/>
      <c r="CR79" s="307"/>
      <c r="CS79" s="307"/>
      <c r="CT79" s="307"/>
      <c r="CU79" s="307"/>
      <c r="CV79" s="307"/>
      <c r="CW79" s="307"/>
      <c r="CX79" s="307"/>
      <c r="CY79" s="307"/>
      <c r="CZ79" s="307"/>
      <c r="DA79" s="307"/>
      <c r="DB79" s="307"/>
      <c r="DC79" s="307"/>
      <c r="DD79" s="307"/>
      <c r="DE79" s="307"/>
      <c r="DF79" s="307"/>
      <c r="DG79" s="307"/>
      <c r="DH79" s="307"/>
      <c r="DI79" s="307"/>
      <c r="DJ79" s="307"/>
      <c r="DK79" s="307"/>
      <c r="DL79" s="307"/>
      <c r="DM79" s="307"/>
      <c r="DN79" s="307"/>
      <c r="DO79" s="307"/>
      <c r="DP79" s="307"/>
      <c r="DQ79" s="307"/>
      <c r="DR79" s="307"/>
      <c r="DS79" s="307"/>
      <c r="DT79" s="307"/>
      <c r="DU79" s="307"/>
      <c r="DV79" s="307"/>
      <c r="DW79" s="307"/>
      <c r="DX79" s="307"/>
      <c r="DY79" s="307"/>
      <c r="DZ79" s="307"/>
      <c r="EA79" s="307"/>
      <c r="EB79" s="307"/>
      <c r="EC79" s="307"/>
      <c r="ED79" s="307"/>
      <c r="EE79" s="307"/>
      <c r="EF79" s="307"/>
      <c r="EG79" s="307"/>
      <c r="EH79" s="307"/>
      <c r="EI79" s="307"/>
      <c r="EJ79" s="307"/>
      <c r="EK79" s="307"/>
      <c r="EL79" s="307"/>
      <c r="EM79" s="307"/>
      <c r="EN79" s="307"/>
      <c r="EO79" s="307"/>
      <c r="EP79" s="307"/>
      <c r="EQ79" s="307"/>
      <c r="ER79" s="307"/>
      <c r="ES79" s="307"/>
      <c r="ET79" s="307"/>
      <c r="EU79" s="307"/>
      <c r="EV79" s="307"/>
      <c r="EW79" s="307"/>
      <c r="EX79" s="307"/>
      <c r="EY79" s="307"/>
      <c r="EZ79" s="307"/>
      <c r="FA79" s="307"/>
      <c r="FB79" s="307"/>
      <c r="FC79" s="307"/>
      <c r="FD79" s="307"/>
      <c r="FE79" s="307"/>
      <c r="FF79" s="307"/>
      <c r="FG79" s="307"/>
      <c r="FH79" s="307"/>
      <c r="FI79" s="307"/>
      <c r="FJ79" s="307"/>
      <c r="FK79" s="307"/>
      <c r="FL79" s="307"/>
      <c r="FM79" s="307"/>
      <c r="FN79" s="307"/>
      <c r="FO79" s="307"/>
      <c r="FP79" s="307"/>
      <c r="FQ79" s="307"/>
      <c r="FR79" s="307"/>
      <c r="FS79" s="307"/>
      <c r="FT79" s="307"/>
      <c r="FU79" s="307"/>
      <c r="FV79" s="307"/>
      <c r="FW79" s="307"/>
      <c r="FX79" s="307"/>
      <c r="FY79" s="307"/>
      <c r="FZ79" s="307"/>
      <c r="GA79" s="307"/>
      <c r="GB79" s="307"/>
      <c r="GC79" s="307"/>
      <c r="GD79" s="307"/>
      <c r="GE79" s="307"/>
      <c r="GF79" s="307"/>
      <c r="GG79" s="307"/>
      <c r="GH79" s="307"/>
      <c r="GI79" s="307"/>
      <c r="GJ79" s="307"/>
      <c r="GK79" s="307"/>
      <c r="GL79" s="307"/>
      <c r="GM79" s="307"/>
      <c r="GN79" s="307"/>
      <c r="GO79" s="307"/>
      <c r="GP79" s="307"/>
      <c r="GQ79" s="307"/>
      <c r="GR79" s="307"/>
      <c r="GS79" s="307"/>
      <c r="GT79" s="307"/>
      <c r="GU79" s="307"/>
      <c r="GV79" s="307"/>
      <c r="GW79" s="307"/>
      <c r="GX79" s="307"/>
      <c r="GY79" s="307"/>
      <c r="GZ79" s="307"/>
      <c r="HA79" s="307"/>
      <c r="HB79" s="307"/>
      <c r="HC79" s="307"/>
      <c r="HD79" s="307"/>
      <c r="HE79" s="307"/>
      <c r="HF79" s="307"/>
      <c r="HG79" s="307"/>
      <c r="HH79" s="307"/>
      <c r="HI79" s="307"/>
      <c r="HJ79" s="307"/>
      <c r="HK79" s="307"/>
      <c r="HL79" s="307"/>
      <c r="HM79" s="307"/>
      <c r="HN79" s="307"/>
      <c r="HO79" s="307"/>
      <c r="HP79" s="307"/>
      <c r="HQ79" s="307"/>
      <c r="HR79" s="307"/>
      <c r="HS79" s="307"/>
      <c r="HT79" s="307"/>
      <c r="HU79" s="307"/>
      <c r="HV79" s="307"/>
      <c r="HW79" s="307"/>
      <c r="HX79" s="307"/>
      <c r="HY79" s="307"/>
      <c r="HZ79" s="307"/>
      <c r="IA79" s="307"/>
      <c r="IB79" s="307"/>
      <c r="IC79" s="307"/>
      <c r="ID79" s="307"/>
      <c r="IE79" s="307"/>
      <c r="IF79" s="307"/>
      <c r="IG79" s="307"/>
      <c r="IH79" s="307"/>
      <c r="II79" s="307"/>
      <c r="IJ79" s="307"/>
      <c r="IK79" s="307"/>
      <c r="IL79" s="307"/>
      <c r="IM79" s="307"/>
      <c r="IN79" s="307"/>
      <c r="IO79" s="307"/>
      <c r="IP79" s="307"/>
      <c r="IQ79" s="307"/>
      <c r="IR79" s="307"/>
      <c r="IS79" s="307"/>
      <c r="IT79" s="307"/>
    </row>
    <row r="80" spans="1:254" ht="15">
      <c r="A80" s="307"/>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7"/>
      <c r="BO80" s="307"/>
      <c r="BP80" s="307"/>
      <c r="BQ80" s="307"/>
      <c r="BR80" s="307"/>
      <c r="BS80" s="307"/>
      <c r="BT80" s="307"/>
      <c r="BU80" s="307"/>
      <c r="BV80" s="307"/>
      <c r="BW80" s="307"/>
      <c r="BX80" s="307"/>
      <c r="BY80" s="307"/>
      <c r="BZ80" s="307"/>
      <c r="CA80" s="307"/>
      <c r="CB80" s="307"/>
      <c r="CC80" s="307"/>
      <c r="CD80" s="307"/>
      <c r="CE80" s="307"/>
      <c r="CF80" s="307"/>
      <c r="CG80" s="307"/>
      <c r="CH80" s="307"/>
      <c r="CI80" s="307"/>
      <c r="CJ80" s="307"/>
      <c r="CK80" s="307"/>
      <c r="CL80" s="307"/>
      <c r="CM80" s="307"/>
      <c r="CN80" s="307"/>
      <c r="CO80" s="307"/>
      <c r="CP80" s="307"/>
      <c r="CQ80" s="307"/>
      <c r="CR80" s="307"/>
      <c r="CS80" s="307"/>
      <c r="CT80" s="307"/>
      <c r="CU80" s="307"/>
      <c r="CV80" s="307"/>
      <c r="CW80" s="307"/>
      <c r="CX80" s="307"/>
      <c r="CY80" s="307"/>
      <c r="CZ80" s="307"/>
      <c r="DA80" s="307"/>
      <c r="DB80" s="307"/>
      <c r="DC80" s="307"/>
      <c r="DD80" s="307"/>
      <c r="DE80" s="307"/>
      <c r="DF80" s="307"/>
      <c r="DG80" s="307"/>
      <c r="DH80" s="307"/>
      <c r="DI80" s="307"/>
      <c r="DJ80" s="307"/>
      <c r="DK80" s="307"/>
      <c r="DL80" s="307"/>
      <c r="DM80" s="307"/>
      <c r="DN80" s="307"/>
      <c r="DO80" s="307"/>
      <c r="DP80" s="307"/>
      <c r="DQ80" s="307"/>
      <c r="DR80" s="307"/>
      <c r="DS80" s="307"/>
      <c r="DT80" s="307"/>
      <c r="DU80" s="307"/>
      <c r="DV80" s="307"/>
      <c r="DW80" s="307"/>
      <c r="DX80" s="307"/>
      <c r="DY80" s="307"/>
      <c r="DZ80" s="307"/>
      <c r="EA80" s="307"/>
      <c r="EB80" s="307"/>
      <c r="EC80" s="307"/>
      <c r="ED80" s="307"/>
      <c r="EE80" s="307"/>
      <c r="EF80" s="307"/>
      <c r="EG80" s="307"/>
      <c r="EH80" s="307"/>
      <c r="EI80" s="307"/>
      <c r="EJ80" s="307"/>
      <c r="EK80" s="307"/>
      <c r="EL80" s="307"/>
      <c r="EM80" s="307"/>
      <c r="EN80" s="307"/>
      <c r="EO80" s="307"/>
      <c r="EP80" s="307"/>
      <c r="EQ80" s="307"/>
      <c r="ER80" s="307"/>
      <c r="ES80" s="307"/>
      <c r="ET80" s="307"/>
      <c r="EU80" s="307"/>
      <c r="EV80" s="307"/>
      <c r="EW80" s="307"/>
      <c r="EX80" s="307"/>
      <c r="EY80" s="307"/>
      <c r="EZ80" s="307"/>
      <c r="FA80" s="307"/>
      <c r="FB80" s="307"/>
      <c r="FC80" s="307"/>
      <c r="FD80" s="307"/>
      <c r="FE80" s="307"/>
      <c r="FF80" s="307"/>
      <c r="FG80" s="307"/>
      <c r="FH80" s="307"/>
      <c r="FI80" s="307"/>
      <c r="FJ80" s="307"/>
      <c r="FK80" s="307"/>
      <c r="FL80" s="307"/>
      <c r="FM80" s="307"/>
      <c r="FN80" s="307"/>
      <c r="FO80" s="307"/>
      <c r="FP80" s="307"/>
      <c r="FQ80" s="307"/>
      <c r="FR80" s="307"/>
      <c r="FS80" s="307"/>
      <c r="FT80" s="307"/>
      <c r="FU80" s="307"/>
      <c r="FV80" s="307"/>
      <c r="FW80" s="307"/>
      <c r="FX80" s="307"/>
      <c r="FY80" s="307"/>
      <c r="FZ80" s="307"/>
      <c r="GA80" s="307"/>
      <c r="GB80" s="307"/>
      <c r="GC80" s="307"/>
      <c r="GD80" s="307"/>
      <c r="GE80" s="307"/>
      <c r="GF80" s="307"/>
      <c r="GG80" s="307"/>
      <c r="GH80" s="307"/>
      <c r="GI80" s="307"/>
      <c r="GJ80" s="307"/>
      <c r="GK80" s="307"/>
      <c r="GL80" s="307"/>
      <c r="GM80" s="307"/>
      <c r="GN80" s="307"/>
      <c r="GO80" s="307"/>
      <c r="GP80" s="307"/>
      <c r="GQ80" s="307"/>
      <c r="GR80" s="307"/>
      <c r="GS80" s="307"/>
      <c r="GT80" s="307"/>
      <c r="GU80" s="307"/>
      <c r="GV80" s="307"/>
      <c r="GW80" s="307"/>
      <c r="GX80" s="307"/>
      <c r="GY80" s="307"/>
      <c r="GZ80" s="307"/>
      <c r="HA80" s="307"/>
      <c r="HB80" s="307"/>
      <c r="HC80" s="307"/>
      <c r="HD80" s="307"/>
      <c r="HE80" s="307"/>
      <c r="HF80" s="307"/>
      <c r="HG80" s="307"/>
      <c r="HH80" s="307"/>
      <c r="HI80" s="307"/>
      <c r="HJ80" s="307"/>
      <c r="HK80" s="307"/>
      <c r="HL80" s="307"/>
      <c r="HM80" s="307"/>
      <c r="HN80" s="307"/>
      <c r="HO80" s="307"/>
      <c r="HP80" s="307"/>
      <c r="HQ80" s="307"/>
      <c r="HR80" s="307"/>
      <c r="HS80" s="307"/>
      <c r="HT80" s="307"/>
      <c r="HU80" s="307"/>
      <c r="HV80" s="307"/>
      <c r="HW80" s="307"/>
      <c r="HX80" s="307"/>
      <c r="HY80" s="307"/>
      <c r="HZ80" s="307"/>
      <c r="IA80" s="307"/>
      <c r="IB80" s="307"/>
      <c r="IC80" s="307"/>
      <c r="ID80" s="307"/>
      <c r="IE80" s="307"/>
      <c r="IF80" s="307"/>
      <c r="IG80" s="307"/>
      <c r="IH80" s="307"/>
      <c r="II80" s="307"/>
      <c r="IJ80" s="307"/>
      <c r="IK80" s="307"/>
      <c r="IL80" s="307"/>
      <c r="IM80" s="307"/>
      <c r="IN80" s="307"/>
      <c r="IO80" s="307"/>
      <c r="IP80" s="307"/>
      <c r="IQ80" s="307"/>
      <c r="IR80" s="307"/>
      <c r="IS80" s="307"/>
      <c r="IT80" s="307"/>
    </row>
    <row r="81" spans="1:254" ht="15">
      <c r="A81" s="307"/>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7"/>
      <c r="BK81" s="307"/>
      <c r="BL81" s="307"/>
      <c r="BM81" s="307"/>
      <c r="BN81" s="307"/>
      <c r="BO81" s="307"/>
      <c r="BP81" s="307"/>
      <c r="BQ81" s="307"/>
      <c r="BR81" s="307"/>
      <c r="BS81" s="307"/>
      <c r="BT81" s="307"/>
      <c r="BU81" s="307"/>
      <c r="BV81" s="307"/>
      <c r="BW81" s="307"/>
      <c r="BX81" s="307"/>
      <c r="BY81" s="307"/>
      <c r="BZ81" s="307"/>
      <c r="CA81" s="307"/>
      <c r="CB81" s="307"/>
      <c r="CC81" s="307"/>
      <c r="CD81" s="307"/>
      <c r="CE81" s="307"/>
      <c r="CF81" s="307"/>
      <c r="CG81" s="307"/>
      <c r="CH81" s="307"/>
      <c r="CI81" s="307"/>
      <c r="CJ81" s="307"/>
      <c r="CK81" s="307"/>
      <c r="CL81" s="307"/>
      <c r="CM81" s="307"/>
      <c r="CN81" s="307"/>
      <c r="CO81" s="307"/>
      <c r="CP81" s="307"/>
      <c r="CQ81" s="307"/>
      <c r="CR81" s="307"/>
      <c r="CS81" s="307"/>
      <c r="CT81" s="307"/>
      <c r="CU81" s="307"/>
      <c r="CV81" s="307"/>
      <c r="CW81" s="307"/>
      <c r="CX81" s="307"/>
      <c r="CY81" s="307"/>
      <c r="CZ81" s="307"/>
      <c r="DA81" s="307"/>
      <c r="DB81" s="307"/>
      <c r="DC81" s="307"/>
      <c r="DD81" s="307"/>
      <c r="DE81" s="307"/>
      <c r="DF81" s="307"/>
      <c r="DG81" s="307"/>
      <c r="DH81" s="307"/>
      <c r="DI81" s="307"/>
      <c r="DJ81" s="307"/>
      <c r="DK81" s="307"/>
      <c r="DL81" s="307"/>
      <c r="DM81" s="307"/>
      <c r="DN81" s="307"/>
      <c r="DO81" s="307"/>
      <c r="DP81" s="307"/>
      <c r="DQ81" s="307"/>
      <c r="DR81" s="307"/>
      <c r="DS81" s="307"/>
      <c r="DT81" s="307"/>
      <c r="DU81" s="307"/>
      <c r="DV81" s="307"/>
      <c r="DW81" s="307"/>
      <c r="DX81" s="307"/>
      <c r="DY81" s="307"/>
      <c r="DZ81" s="307"/>
      <c r="EA81" s="307"/>
      <c r="EB81" s="307"/>
      <c r="EC81" s="307"/>
      <c r="ED81" s="307"/>
      <c r="EE81" s="307"/>
      <c r="EF81" s="307"/>
      <c r="EG81" s="307"/>
      <c r="EH81" s="307"/>
      <c r="EI81" s="307"/>
      <c r="EJ81" s="307"/>
      <c r="EK81" s="307"/>
      <c r="EL81" s="307"/>
      <c r="EM81" s="307"/>
      <c r="EN81" s="307"/>
      <c r="EO81" s="307"/>
      <c r="EP81" s="307"/>
      <c r="EQ81" s="307"/>
      <c r="ER81" s="307"/>
      <c r="ES81" s="307"/>
      <c r="ET81" s="307"/>
      <c r="EU81" s="307"/>
      <c r="EV81" s="307"/>
      <c r="EW81" s="307"/>
      <c r="EX81" s="307"/>
      <c r="EY81" s="307"/>
      <c r="EZ81" s="307"/>
      <c r="FA81" s="307"/>
      <c r="FB81" s="307"/>
      <c r="FC81" s="307"/>
      <c r="FD81" s="307"/>
      <c r="FE81" s="307"/>
      <c r="FF81" s="307"/>
      <c r="FG81" s="307"/>
      <c r="FH81" s="307"/>
      <c r="FI81" s="307"/>
      <c r="FJ81" s="307"/>
      <c r="FK81" s="307"/>
      <c r="FL81" s="307"/>
      <c r="FM81" s="307"/>
      <c r="FN81" s="307"/>
      <c r="FO81" s="307"/>
      <c r="FP81" s="307"/>
      <c r="FQ81" s="307"/>
      <c r="FR81" s="307"/>
      <c r="FS81" s="307"/>
      <c r="FT81" s="307"/>
      <c r="FU81" s="307"/>
      <c r="FV81" s="307"/>
      <c r="FW81" s="307"/>
      <c r="FX81" s="307"/>
      <c r="FY81" s="307"/>
      <c r="FZ81" s="307"/>
      <c r="GA81" s="307"/>
      <c r="GB81" s="307"/>
      <c r="GC81" s="307"/>
      <c r="GD81" s="307"/>
      <c r="GE81" s="307"/>
      <c r="GF81" s="307"/>
      <c r="GG81" s="307"/>
      <c r="GH81" s="307"/>
      <c r="GI81" s="307"/>
      <c r="GJ81" s="307"/>
      <c r="GK81" s="307"/>
      <c r="GL81" s="307"/>
      <c r="GM81" s="307"/>
      <c r="GN81" s="307"/>
      <c r="GO81" s="307"/>
      <c r="GP81" s="307"/>
      <c r="GQ81" s="307"/>
      <c r="GR81" s="307"/>
      <c r="GS81" s="307"/>
      <c r="GT81" s="307"/>
      <c r="GU81" s="307"/>
      <c r="GV81" s="307"/>
      <c r="GW81" s="307"/>
      <c r="GX81" s="307"/>
      <c r="GY81" s="307"/>
      <c r="GZ81" s="307"/>
      <c r="HA81" s="307"/>
      <c r="HB81" s="307"/>
      <c r="HC81" s="307"/>
      <c r="HD81" s="307"/>
      <c r="HE81" s="307"/>
      <c r="HF81" s="307"/>
      <c r="HG81" s="307"/>
      <c r="HH81" s="307"/>
      <c r="HI81" s="307"/>
      <c r="HJ81" s="307"/>
      <c r="HK81" s="307"/>
      <c r="HL81" s="307"/>
      <c r="HM81" s="307"/>
      <c r="HN81" s="307"/>
      <c r="HO81" s="307"/>
      <c r="HP81" s="307"/>
      <c r="HQ81" s="307"/>
      <c r="HR81" s="307"/>
      <c r="HS81" s="307"/>
      <c r="HT81" s="307"/>
      <c r="HU81" s="307"/>
      <c r="HV81" s="307"/>
      <c r="HW81" s="307"/>
      <c r="HX81" s="307"/>
      <c r="HY81" s="307"/>
      <c r="HZ81" s="307"/>
      <c r="IA81" s="307"/>
      <c r="IB81" s="307"/>
      <c r="IC81" s="307"/>
      <c r="ID81" s="307"/>
      <c r="IE81" s="307"/>
      <c r="IF81" s="307"/>
      <c r="IG81" s="307"/>
      <c r="IH81" s="307"/>
      <c r="II81" s="307"/>
      <c r="IJ81" s="307"/>
      <c r="IK81" s="307"/>
      <c r="IL81" s="307"/>
      <c r="IM81" s="307"/>
      <c r="IN81" s="307"/>
      <c r="IO81" s="307"/>
      <c r="IP81" s="307"/>
      <c r="IQ81" s="307"/>
      <c r="IR81" s="307"/>
      <c r="IS81" s="307"/>
      <c r="IT81" s="307"/>
    </row>
    <row r="82" spans="1:254" ht="15">
      <c r="A82" s="307"/>
      <c r="B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P82" s="307"/>
      <c r="BQ82" s="307"/>
      <c r="BR82" s="307"/>
      <c r="BS82" s="307"/>
      <c r="BT82" s="307"/>
      <c r="BU82" s="307"/>
      <c r="BV82" s="307"/>
      <c r="BW82" s="307"/>
      <c r="BX82" s="307"/>
      <c r="BY82" s="307"/>
      <c r="BZ82" s="307"/>
      <c r="CA82" s="307"/>
      <c r="CB82" s="307"/>
      <c r="CC82" s="307"/>
      <c r="CD82" s="307"/>
      <c r="CE82" s="307"/>
      <c r="CF82" s="307"/>
      <c r="CG82" s="307"/>
      <c r="CH82" s="307"/>
      <c r="CI82" s="307"/>
      <c r="CJ82" s="307"/>
      <c r="CK82" s="307"/>
      <c r="CL82" s="307"/>
      <c r="CM82" s="307"/>
      <c r="CN82" s="307"/>
      <c r="CO82" s="307"/>
      <c r="CP82" s="307"/>
      <c r="CQ82" s="307"/>
      <c r="CR82" s="307"/>
      <c r="CS82" s="307"/>
      <c r="CT82" s="307"/>
      <c r="CU82" s="307"/>
      <c r="CV82" s="307"/>
      <c r="CW82" s="307"/>
      <c r="CX82" s="307"/>
      <c r="CY82" s="307"/>
      <c r="CZ82" s="307"/>
      <c r="DA82" s="307"/>
      <c r="DB82" s="307"/>
      <c r="DC82" s="307"/>
      <c r="DD82" s="307"/>
      <c r="DE82" s="307"/>
      <c r="DF82" s="307"/>
      <c r="DG82" s="307"/>
      <c r="DH82" s="307"/>
      <c r="DI82" s="307"/>
      <c r="DJ82" s="307"/>
      <c r="DK82" s="307"/>
      <c r="DL82" s="307"/>
      <c r="DM82" s="307"/>
      <c r="DN82" s="307"/>
      <c r="DO82" s="307"/>
      <c r="DP82" s="307"/>
      <c r="DQ82" s="307"/>
      <c r="DR82" s="307"/>
      <c r="DS82" s="307"/>
      <c r="DT82" s="307"/>
      <c r="DU82" s="307"/>
      <c r="DV82" s="307"/>
      <c r="DW82" s="307"/>
      <c r="DX82" s="307"/>
      <c r="DY82" s="307"/>
      <c r="DZ82" s="307"/>
      <c r="EA82" s="307"/>
      <c r="EB82" s="307"/>
      <c r="EC82" s="307"/>
      <c r="ED82" s="307"/>
      <c r="EE82" s="307"/>
      <c r="EF82" s="307"/>
      <c r="EG82" s="307"/>
      <c r="EH82" s="307"/>
      <c r="EI82" s="307"/>
      <c r="EJ82" s="307"/>
      <c r="EK82" s="307"/>
      <c r="EL82" s="307"/>
      <c r="EM82" s="307"/>
      <c r="EN82" s="307"/>
      <c r="EO82" s="307"/>
      <c r="EP82" s="307"/>
      <c r="EQ82" s="307"/>
      <c r="ER82" s="307"/>
      <c r="ES82" s="307"/>
      <c r="ET82" s="307"/>
      <c r="EU82" s="307"/>
      <c r="EV82" s="307"/>
      <c r="EW82" s="307"/>
      <c r="EX82" s="307"/>
      <c r="EY82" s="307"/>
      <c r="EZ82" s="307"/>
      <c r="FA82" s="307"/>
      <c r="FB82" s="307"/>
      <c r="FC82" s="307"/>
      <c r="FD82" s="307"/>
      <c r="FE82" s="307"/>
      <c r="FF82" s="307"/>
      <c r="FG82" s="307"/>
      <c r="FH82" s="307"/>
      <c r="FI82" s="307"/>
      <c r="FJ82" s="307"/>
      <c r="FK82" s="307"/>
      <c r="FL82" s="307"/>
      <c r="FM82" s="307"/>
      <c r="FN82" s="307"/>
      <c r="FO82" s="307"/>
      <c r="FP82" s="307"/>
      <c r="FQ82" s="307"/>
      <c r="FR82" s="307"/>
      <c r="FS82" s="307"/>
      <c r="FT82" s="307"/>
      <c r="FU82" s="307"/>
      <c r="FV82" s="307"/>
      <c r="FW82" s="307"/>
      <c r="FX82" s="307"/>
      <c r="FY82" s="307"/>
      <c r="FZ82" s="307"/>
      <c r="GA82" s="307"/>
      <c r="GB82" s="307"/>
      <c r="GC82" s="307"/>
      <c r="GD82" s="307"/>
      <c r="GE82" s="307"/>
      <c r="GF82" s="307"/>
      <c r="GG82" s="307"/>
      <c r="GH82" s="307"/>
      <c r="GI82" s="307"/>
      <c r="GJ82" s="307"/>
      <c r="GK82" s="307"/>
      <c r="GL82" s="307"/>
      <c r="GM82" s="307"/>
      <c r="GN82" s="307"/>
      <c r="GO82" s="307"/>
      <c r="GP82" s="307"/>
      <c r="GQ82" s="307"/>
      <c r="GR82" s="307"/>
      <c r="GS82" s="307"/>
      <c r="GT82" s="307"/>
      <c r="GU82" s="307"/>
      <c r="GV82" s="307"/>
      <c r="GW82" s="307"/>
      <c r="GX82" s="307"/>
      <c r="GY82" s="307"/>
      <c r="GZ82" s="307"/>
      <c r="HA82" s="307"/>
      <c r="HB82" s="307"/>
      <c r="HC82" s="307"/>
      <c r="HD82" s="307"/>
      <c r="HE82" s="307"/>
      <c r="HF82" s="307"/>
      <c r="HG82" s="307"/>
      <c r="HH82" s="307"/>
      <c r="HI82" s="307"/>
      <c r="HJ82" s="307"/>
      <c r="HK82" s="307"/>
      <c r="HL82" s="307"/>
      <c r="HM82" s="307"/>
      <c r="HN82" s="307"/>
      <c r="HO82" s="307"/>
      <c r="HP82" s="307"/>
      <c r="HQ82" s="307"/>
      <c r="HR82" s="307"/>
      <c r="HS82" s="307"/>
      <c r="HT82" s="307"/>
      <c r="HU82" s="307"/>
      <c r="HV82" s="307"/>
      <c r="HW82" s="307"/>
      <c r="HX82" s="307"/>
      <c r="HY82" s="307"/>
      <c r="HZ82" s="307"/>
      <c r="IA82" s="307"/>
      <c r="IB82" s="307"/>
      <c r="IC82" s="307"/>
      <c r="ID82" s="307"/>
      <c r="IE82" s="307"/>
      <c r="IF82" s="307"/>
      <c r="IG82" s="307"/>
      <c r="IH82" s="307"/>
      <c r="II82" s="307"/>
      <c r="IJ82" s="307"/>
      <c r="IK82" s="307"/>
      <c r="IL82" s="307"/>
      <c r="IM82" s="307"/>
      <c r="IN82" s="307"/>
      <c r="IO82" s="307"/>
      <c r="IP82" s="307"/>
      <c r="IQ82" s="307"/>
      <c r="IR82" s="307"/>
      <c r="IS82" s="307"/>
      <c r="IT82" s="307"/>
    </row>
    <row r="83" spans="1:254" ht="15">
      <c r="A83" s="307"/>
      <c r="B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307"/>
      <c r="BS83" s="307"/>
      <c r="BT83" s="307"/>
      <c r="BU83" s="307"/>
      <c r="BV83" s="307"/>
      <c r="BW83" s="307"/>
      <c r="BX83" s="307"/>
      <c r="BY83" s="307"/>
      <c r="BZ83" s="307"/>
      <c r="CA83" s="307"/>
      <c r="CB83" s="307"/>
      <c r="CC83" s="307"/>
      <c r="CD83" s="307"/>
      <c r="CE83" s="307"/>
      <c r="CF83" s="307"/>
      <c r="CG83" s="307"/>
      <c r="CH83" s="307"/>
      <c r="CI83" s="307"/>
      <c r="CJ83" s="307"/>
      <c r="CK83" s="307"/>
      <c r="CL83" s="307"/>
      <c r="CM83" s="307"/>
      <c r="CN83" s="307"/>
      <c r="CO83" s="307"/>
      <c r="CP83" s="307"/>
      <c r="CQ83" s="307"/>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7"/>
      <c r="EN83" s="307"/>
      <c r="EO83" s="307"/>
      <c r="EP83" s="307"/>
      <c r="EQ83" s="307"/>
      <c r="ER83" s="307"/>
      <c r="ES83" s="307"/>
      <c r="ET83" s="307"/>
      <c r="EU83" s="307"/>
      <c r="EV83" s="307"/>
      <c r="EW83" s="307"/>
      <c r="EX83" s="307"/>
      <c r="EY83" s="307"/>
      <c r="EZ83" s="307"/>
      <c r="FA83" s="307"/>
      <c r="FB83" s="307"/>
      <c r="FC83" s="307"/>
      <c r="FD83" s="307"/>
      <c r="FE83" s="307"/>
      <c r="FF83" s="307"/>
      <c r="FG83" s="307"/>
      <c r="FH83" s="307"/>
      <c r="FI83" s="307"/>
      <c r="FJ83" s="307"/>
      <c r="FK83" s="307"/>
      <c r="FL83" s="307"/>
      <c r="FM83" s="307"/>
      <c r="FN83" s="307"/>
      <c r="FO83" s="307"/>
      <c r="FP83" s="307"/>
      <c r="FQ83" s="307"/>
      <c r="FR83" s="307"/>
      <c r="FS83" s="307"/>
      <c r="FT83" s="307"/>
      <c r="FU83" s="307"/>
      <c r="FV83" s="307"/>
      <c r="FW83" s="307"/>
      <c r="FX83" s="307"/>
      <c r="FY83" s="307"/>
      <c r="FZ83" s="307"/>
      <c r="GA83" s="307"/>
      <c r="GB83" s="307"/>
      <c r="GC83" s="307"/>
      <c r="GD83" s="307"/>
      <c r="GE83" s="307"/>
      <c r="GF83" s="307"/>
      <c r="GG83" s="307"/>
      <c r="GH83" s="307"/>
      <c r="GI83" s="307"/>
      <c r="GJ83" s="307"/>
      <c r="GK83" s="307"/>
      <c r="GL83" s="307"/>
      <c r="GM83" s="307"/>
      <c r="GN83" s="307"/>
      <c r="GO83" s="307"/>
      <c r="GP83" s="307"/>
      <c r="GQ83" s="307"/>
      <c r="GR83" s="307"/>
      <c r="GS83" s="307"/>
      <c r="GT83" s="307"/>
      <c r="GU83" s="307"/>
      <c r="GV83" s="307"/>
      <c r="GW83" s="307"/>
      <c r="GX83" s="307"/>
      <c r="GY83" s="307"/>
      <c r="GZ83" s="307"/>
      <c r="HA83" s="307"/>
      <c r="HB83" s="307"/>
      <c r="HC83" s="307"/>
      <c r="HD83" s="307"/>
      <c r="HE83" s="307"/>
      <c r="HF83" s="307"/>
      <c r="HG83" s="307"/>
      <c r="HH83" s="307"/>
      <c r="HI83" s="307"/>
      <c r="HJ83" s="307"/>
      <c r="HK83" s="307"/>
      <c r="HL83" s="307"/>
      <c r="HM83" s="307"/>
      <c r="HN83" s="307"/>
      <c r="HO83" s="307"/>
      <c r="HP83" s="307"/>
      <c r="HQ83" s="307"/>
      <c r="HR83" s="307"/>
      <c r="HS83" s="307"/>
      <c r="HT83" s="307"/>
      <c r="HU83" s="307"/>
      <c r="HV83" s="307"/>
      <c r="HW83" s="307"/>
      <c r="HX83" s="307"/>
      <c r="HY83" s="307"/>
      <c r="HZ83" s="307"/>
      <c r="IA83" s="307"/>
      <c r="IB83" s="307"/>
      <c r="IC83" s="307"/>
      <c r="ID83" s="307"/>
      <c r="IE83" s="307"/>
      <c r="IF83" s="307"/>
      <c r="IG83" s="307"/>
      <c r="IH83" s="307"/>
      <c r="II83" s="307"/>
      <c r="IJ83" s="307"/>
      <c r="IK83" s="307"/>
      <c r="IL83" s="307"/>
      <c r="IM83" s="307"/>
      <c r="IN83" s="307"/>
      <c r="IO83" s="307"/>
      <c r="IP83" s="307"/>
      <c r="IQ83" s="307"/>
      <c r="IR83" s="307"/>
      <c r="IS83" s="307"/>
      <c r="IT83" s="307"/>
    </row>
    <row r="84" spans="1:254" ht="15">
      <c r="A84" s="307"/>
      <c r="B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307"/>
      <c r="BS84" s="307"/>
      <c r="BT84" s="307"/>
      <c r="BU84" s="307"/>
      <c r="BV84" s="307"/>
      <c r="BW84" s="307"/>
      <c r="BX84" s="307"/>
      <c r="BY84" s="307"/>
      <c r="BZ84" s="307"/>
      <c r="CA84" s="307"/>
      <c r="CB84" s="307"/>
      <c r="CC84" s="307"/>
      <c r="CD84" s="307"/>
      <c r="CE84" s="307"/>
      <c r="CF84" s="307"/>
      <c r="CG84" s="307"/>
      <c r="CH84" s="307"/>
      <c r="CI84" s="307"/>
      <c r="CJ84" s="307"/>
      <c r="CK84" s="307"/>
      <c r="CL84" s="307"/>
      <c r="CM84" s="307"/>
      <c r="CN84" s="307"/>
      <c r="CO84" s="307"/>
      <c r="CP84" s="307"/>
      <c r="CQ84" s="307"/>
      <c r="CR84" s="307"/>
      <c r="CS84" s="307"/>
      <c r="CT84" s="307"/>
      <c r="CU84" s="307"/>
      <c r="CV84" s="307"/>
      <c r="CW84" s="307"/>
      <c r="CX84" s="307"/>
      <c r="CY84" s="307"/>
      <c r="CZ84" s="307"/>
      <c r="DA84" s="307"/>
      <c r="DB84" s="307"/>
      <c r="DC84" s="307"/>
      <c r="DD84" s="307"/>
      <c r="DE84" s="307"/>
      <c r="DF84" s="307"/>
      <c r="DG84" s="307"/>
      <c r="DH84" s="307"/>
      <c r="DI84" s="307"/>
      <c r="DJ84" s="307"/>
      <c r="DK84" s="307"/>
      <c r="DL84" s="307"/>
      <c r="DM84" s="307"/>
      <c r="DN84" s="307"/>
      <c r="DO84" s="307"/>
      <c r="DP84" s="307"/>
      <c r="DQ84" s="307"/>
      <c r="DR84" s="307"/>
      <c r="DS84" s="307"/>
      <c r="DT84" s="307"/>
      <c r="DU84" s="307"/>
      <c r="DV84" s="307"/>
      <c r="DW84" s="307"/>
      <c r="DX84" s="307"/>
      <c r="DY84" s="307"/>
      <c r="DZ84" s="307"/>
      <c r="EA84" s="307"/>
      <c r="EB84" s="307"/>
      <c r="EC84" s="307"/>
      <c r="ED84" s="307"/>
      <c r="EE84" s="307"/>
      <c r="EF84" s="307"/>
      <c r="EG84" s="307"/>
      <c r="EH84" s="307"/>
      <c r="EI84" s="307"/>
      <c r="EJ84" s="307"/>
      <c r="EK84" s="307"/>
      <c r="EL84" s="307"/>
      <c r="EM84" s="307"/>
      <c r="EN84" s="307"/>
      <c r="EO84" s="307"/>
      <c r="EP84" s="307"/>
      <c r="EQ84" s="307"/>
      <c r="ER84" s="307"/>
      <c r="ES84" s="307"/>
      <c r="ET84" s="307"/>
      <c r="EU84" s="307"/>
      <c r="EV84" s="307"/>
      <c r="EW84" s="307"/>
      <c r="EX84" s="307"/>
      <c r="EY84" s="307"/>
      <c r="EZ84" s="307"/>
      <c r="FA84" s="307"/>
      <c r="FB84" s="307"/>
      <c r="FC84" s="307"/>
      <c r="FD84" s="307"/>
      <c r="FE84" s="307"/>
      <c r="FF84" s="307"/>
      <c r="FG84" s="307"/>
      <c r="FH84" s="307"/>
      <c r="FI84" s="307"/>
      <c r="FJ84" s="307"/>
      <c r="FK84" s="307"/>
      <c r="FL84" s="307"/>
      <c r="FM84" s="307"/>
      <c r="FN84" s="307"/>
      <c r="FO84" s="307"/>
      <c r="FP84" s="307"/>
      <c r="FQ84" s="307"/>
      <c r="FR84" s="307"/>
      <c r="FS84" s="307"/>
      <c r="FT84" s="307"/>
      <c r="FU84" s="307"/>
      <c r="FV84" s="307"/>
      <c r="FW84" s="307"/>
      <c r="FX84" s="307"/>
      <c r="FY84" s="307"/>
      <c r="FZ84" s="307"/>
      <c r="GA84" s="307"/>
      <c r="GB84" s="307"/>
      <c r="GC84" s="307"/>
      <c r="GD84" s="307"/>
      <c r="GE84" s="307"/>
      <c r="GF84" s="307"/>
      <c r="GG84" s="307"/>
      <c r="GH84" s="307"/>
      <c r="GI84" s="307"/>
      <c r="GJ84" s="307"/>
      <c r="GK84" s="307"/>
      <c r="GL84" s="307"/>
      <c r="GM84" s="307"/>
      <c r="GN84" s="307"/>
      <c r="GO84" s="307"/>
      <c r="GP84" s="307"/>
      <c r="GQ84" s="307"/>
      <c r="GR84" s="307"/>
      <c r="GS84" s="307"/>
      <c r="GT84" s="307"/>
      <c r="GU84" s="307"/>
      <c r="GV84" s="307"/>
      <c r="GW84" s="307"/>
      <c r="GX84" s="307"/>
      <c r="GY84" s="307"/>
      <c r="GZ84" s="307"/>
      <c r="HA84" s="307"/>
      <c r="HB84" s="307"/>
      <c r="HC84" s="307"/>
      <c r="HD84" s="307"/>
      <c r="HE84" s="307"/>
      <c r="HF84" s="307"/>
      <c r="HG84" s="307"/>
      <c r="HH84" s="307"/>
      <c r="HI84" s="307"/>
      <c r="HJ84" s="307"/>
      <c r="HK84" s="307"/>
      <c r="HL84" s="307"/>
      <c r="HM84" s="307"/>
      <c r="HN84" s="307"/>
      <c r="HO84" s="307"/>
      <c r="HP84" s="307"/>
      <c r="HQ84" s="307"/>
      <c r="HR84" s="307"/>
      <c r="HS84" s="307"/>
      <c r="HT84" s="307"/>
      <c r="HU84" s="307"/>
      <c r="HV84" s="307"/>
      <c r="HW84" s="307"/>
      <c r="HX84" s="307"/>
      <c r="HY84" s="307"/>
      <c r="HZ84" s="307"/>
      <c r="IA84" s="307"/>
      <c r="IB84" s="307"/>
      <c r="IC84" s="307"/>
      <c r="ID84" s="307"/>
      <c r="IE84" s="307"/>
      <c r="IF84" s="307"/>
      <c r="IG84" s="307"/>
      <c r="IH84" s="307"/>
      <c r="II84" s="307"/>
      <c r="IJ84" s="307"/>
      <c r="IK84" s="307"/>
      <c r="IL84" s="307"/>
      <c r="IM84" s="307"/>
      <c r="IN84" s="307"/>
      <c r="IO84" s="307"/>
      <c r="IP84" s="307"/>
      <c r="IQ84" s="307"/>
      <c r="IR84" s="307"/>
      <c r="IS84" s="307"/>
      <c r="IT84" s="307"/>
    </row>
    <row r="85" spans="1:254" ht="15">
      <c r="A85" s="307"/>
      <c r="B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c r="CG85" s="307"/>
      <c r="CH85" s="307"/>
      <c r="CI85" s="307"/>
      <c r="CJ85" s="307"/>
      <c r="CK85" s="307"/>
      <c r="CL85" s="307"/>
      <c r="CM85" s="307"/>
      <c r="CN85" s="307"/>
      <c r="CO85" s="307"/>
      <c r="CP85" s="307"/>
      <c r="CQ85" s="307"/>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307"/>
      <c r="EP85" s="307"/>
      <c r="EQ85" s="307"/>
      <c r="ER85" s="307"/>
      <c r="ES85" s="307"/>
      <c r="ET85" s="307"/>
      <c r="EU85" s="307"/>
      <c r="EV85" s="307"/>
      <c r="EW85" s="307"/>
      <c r="EX85" s="307"/>
      <c r="EY85" s="307"/>
      <c r="EZ85" s="307"/>
      <c r="FA85" s="307"/>
      <c r="FB85" s="307"/>
      <c r="FC85" s="307"/>
      <c r="FD85" s="307"/>
      <c r="FE85" s="307"/>
      <c r="FF85" s="307"/>
      <c r="FG85" s="307"/>
      <c r="FH85" s="307"/>
      <c r="FI85" s="307"/>
      <c r="FJ85" s="307"/>
      <c r="FK85" s="307"/>
      <c r="FL85" s="307"/>
      <c r="FM85" s="307"/>
      <c r="FN85" s="307"/>
      <c r="FO85" s="307"/>
      <c r="FP85" s="307"/>
      <c r="FQ85" s="307"/>
      <c r="FR85" s="307"/>
      <c r="FS85" s="307"/>
      <c r="FT85" s="307"/>
      <c r="FU85" s="307"/>
      <c r="FV85" s="307"/>
      <c r="FW85" s="307"/>
      <c r="FX85" s="307"/>
      <c r="FY85" s="307"/>
      <c r="FZ85" s="307"/>
      <c r="GA85" s="307"/>
      <c r="GB85" s="307"/>
      <c r="GC85" s="307"/>
      <c r="GD85" s="307"/>
      <c r="GE85" s="307"/>
      <c r="GF85" s="307"/>
      <c r="GG85" s="307"/>
      <c r="GH85" s="307"/>
      <c r="GI85" s="307"/>
      <c r="GJ85" s="307"/>
      <c r="GK85" s="307"/>
      <c r="GL85" s="307"/>
      <c r="GM85" s="307"/>
      <c r="GN85" s="307"/>
      <c r="GO85" s="307"/>
      <c r="GP85" s="307"/>
      <c r="GQ85" s="307"/>
      <c r="GR85" s="307"/>
      <c r="GS85" s="307"/>
      <c r="GT85" s="307"/>
      <c r="GU85" s="307"/>
      <c r="GV85" s="307"/>
      <c r="GW85" s="307"/>
      <c r="GX85" s="307"/>
      <c r="GY85" s="307"/>
      <c r="GZ85" s="307"/>
      <c r="HA85" s="307"/>
      <c r="HB85" s="307"/>
      <c r="HC85" s="307"/>
      <c r="HD85" s="307"/>
      <c r="HE85" s="307"/>
      <c r="HF85" s="307"/>
      <c r="HG85" s="307"/>
      <c r="HH85" s="307"/>
      <c r="HI85" s="307"/>
      <c r="HJ85" s="307"/>
      <c r="HK85" s="307"/>
      <c r="HL85" s="307"/>
      <c r="HM85" s="307"/>
      <c r="HN85" s="307"/>
      <c r="HO85" s="307"/>
      <c r="HP85" s="307"/>
      <c r="HQ85" s="307"/>
      <c r="HR85" s="307"/>
      <c r="HS85" s="307"/>
      <c r="HT85" s="307"/>
      <c r="HU85" s="307"/>
      <c r="HV85" s="307"/>
      <c r="HW85" s="307"/>
      <c r="HX85" s="307"/>
      <c r="HY85" s="307"/>
      <c r="HZ85" s="307"/>
      <c r="IA85" s="307"/>
      <c r="IB85" s="307"/>
      <c r="IC85" s="307"/>
      <c r="ID85" s="307"/>
      <c r="IE85" s="307"/>
      <c r="IF85" s="307"/>
      <c r="IG85" s="307"/>
      <c r="IH85" s="307"/>
      <c r="II85" s="307"/>
      <c r="IJ85" s="307"/>
      <c r="IK85" s="307"/>
      <c r="IL85" s="307"/>
      <c r="IM85" s="307"/>
      <c r="IN85" s="307"/>
      <c r="IO85" s="307"/>
      <c r="IP85" s="307"/>
      <c r="IQ85" s="307"/>
      <c r="IR85" s="307"/>
      <c r="IS85" s="307"/>
      <c r="IT85" s="307"/>
    </row>
  </sheetData>
  <pageMargins left="1.79" right="0.5" top="1" bottom="0.25" header="0" footer="0.25"/>
  <pageSetup scale="54" orientation="landscape" r:id="rId1"/>
  <headerFooter scaleWithDoc="0">
    <oddFooter xml:space="preserve">&amp;R&amp;8 58&amp;12
</oddFooter>
  </headerFooter>
  <customProperties>
    <customPr name="SheetOptions" r:id="rId2"/>
  </customProperties>
  <ignoredErrors>
    <ignoredError sqref="G20:G23 G27:G30 G32:G33" evalError="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L83"/>
  <sheetViews>
    <sheetView showGridLines="0" zoomScale="70" zoomScaleNormal="70" workbookViewId="0"/>
  </sheetViews>
  <sheetFormatPr defaultColWidth="9.88671875" defaultRowHeight="15"/>
  <cols>
    <col min="1" max="1" width="66.88671875" style="292" customWidth="1"/>
    <col min="2" max="2" width="1.88671875" style="292" customWidth="1"/>
    <col min="3" max="3" width="17.109375" style="292" customWidth="1"/>
    <col min="4" max="4" width="5.88671875" style="292" customWidth="1"/>
    <col min="5" max="5" width="17.109375" style="292" customWidth="1"/>
    <col min="6" max="6" width="5.88671875" style="292" customWidth="1"/>
    <col min="7" max="7" width="16.44140625" style="292" customWidth="1"/>
    <col min="8" max="8" width="5" style="292" customWidth="1"/>
    <col min="9" max="9" width="22.5546875" style="292" customWidth="1"/>
    <col min="10" max="10" width="2.88671875" style="292" customWidth="1"/>
    <col min="11" max="11" width="22.5546875" style="292" customWidth="1"/>
    <col min="12" max="12" width="5.109375" style="292" customWidth="1"/>
    <col min="13" max="16384" width="9.88671875" style="292"/>
  </cols>
  <sheetData>
    <row r="1" spans="1:28">
      <c r="A1" s="372" t="s">
        <v>775</v>
      </c>
    </row>
    <row r="3" spans="1:28" s="224" customFormat="1" ht="18" customHeight="1">
      <c r="A3" s="153" t="s">
        <v>59</v>
      </c>
      <c r="B3" s="312"/>
      <c r="C3" s="292"/>
      <c r="D3" s="292"/>
      <c r="E3" s="292"/>
      <c r="F3" s="313"/>
      <c r="G3" s="292"/>
      <c r="H3" s="313"/>
      <c r="I3" s="292"/>
      <c r="J3" s="313"/>
      <c r="K3" s="292"/>
      <c r="L3" s="292"/>
      <c r="M3" s="292"/>
      <c r="N3" s="292"/>
      <c r="O3" s="292"/>
      <c r="P3" s="292"/>
      <c r="Q3" s="292"/>
      <c r="R3" s="292"/>
      <c r="S3" s="292"/>
      <c r="T3" s="292"/>
      <c r="U3" s="292"/>
      <c r="V3" s="292"/>
      <c r="W3" s="292"/>
      <c r="X3" s="292"/>
      <c r="Y3" s="292"/>
      <c r="Z3" s="292"/>
      <c r="AA3" s="292"/>
      <c r="AB3" s="292"/>
    </row>
    <row r="4" spans="1:28" s="224" customFormat="1" ht="21" customHeight="1">
      <c r="A4" s="284" t="s">
        <v>659</v>
      </c>
      <c r="B4" s="314"/>
      <c r="C4" s="292"/>
      <c r="D4" s="292"/>
      <c r="E4" s="292"/>
      <c r="F4" s="313"/>
      <c r="G4" s="292"/>
      <c r="H4" s="313"/>
      <c r="I4" s="292"/>
      <c r="J4" s="313"/>
      <c r="K4" s="292"/>
      <c r="L4" s="292"/>
      <c r="M4" s="292"/>
      <c r="N4" s="292"/>
      <c r="O4" s="292"/>
      <c r="P4" s="292"/>
      <c r="Q4" s="292"/>
      <c r="R4" s="292"/>
      <c r="S4" s="292"/>
      <c r="T4" s="292"/>
      <c r="U4" s="292"/>
      <c r="V4" s="292"/>
      <c r="W4" s="292"/>
      <c r="X4" s="292"/>
      <c r="Y4" s="292"/>
      <c r="Z4" s="292"/>
      <c r="AA4" s="292"/>
      <c r="AB4" s="292"/>
    </row>
    <row r="5" spans="1:28" s="224" customFormat="1" ht="18" customHeight="1">
      <c r="A5" s="153" t="s">
        <v>61</v>
      </c>
      <c r="B5" s="312"/>
      <c r="C5" s="292"/>
      <c r="D5" s="292"/>
      <c r="E5" s="292"/>
      <c r="F5" s="313"/>
      <c r="G5" s="292"/>
      <c r="H5" s="313"/>
      <c r="I5" s="292"/>
      <c r="J5" s="313"/>
      <c r="K5" s="315" t="s">
        <v>660</v>
      </c>
      <c r="L5" s="292"/>
      <c r="M5" s="292"/>
      <c r="N5" s="292"/>
      <c r="O5" s="292"/>
      <c r="P5" s="292"/>
      <c r="Q5" s="292"/>
      <c r="R5" s="292"/>
      <c r="S5" s="292"/>
      <c r="T5" s="292"/>
      <c r="U5" s="292"/>
      <c r="V5" s="292"/>
      <c r="W5" s="292"/>
      <c r="X5" s="292"/>
      <c r="Y5" s="292"/>
      <c r="Z5" s="292"/>
      <c r="AA5" s="292"/>
      <c r="AB5" s="292"/>
    </row>
    <row r="6" spans="1:28" s="224" customFormat="1" ht="18" customHeight="1">
      <c r="A6" s="284" t="s">
        <v>37</v>
      </c>
      <c r="B6" s="316"/>
      <c r="C6" s="292"/>
      <c r="D6" s="292"/>
      <c r="E6" s="292"/>
      <c r="F6" s="313"/>
      <c r="G6" s="292"/>
      <c r="H6" s="313"/>
      <c r="I6" s="292"/>
      <c r="J6" s="313"/>
      <c r="K6" s="292"/>
      <c r="L6" s="292"/>
      <c r="M6" s="292"/>
      <c r="N6" s="292"/>
      <c r="O6" s="292"/>
      <c r="P6" s="292"/>
      <c r="Q6" s="292"/>
      <c r="R6" s="292"/>
      <c r="S6" s="292"/>
      <c r="T6" s="292"/>
      <c r="U6" s="292"/>
      <c r="V6" s="292"/>
      <c r="W6" s="292"/>
      <c r="X6" s="292"/>
      <c r="Y6" s="292"/>
      <c r="Z6" s="292"/>
      <c r="AA6" s="292"/>
      <c r="AB6" s="292"/>
    </row>
    <row r="7" spans="1:28" s="224" customFormat="1" ht="17.25" customHeight="1">
      <c r="A7" s="284" t="s">
        <v>1314</v>
      </c>
      <c r="B7" s="316"/>
      <c r="C7" s="292"/>
      <c r="D7" s="292"/>
      <c r="E7" s="292"/>
      <c r="F7" s="313"/>
      <c r="G7" s="292"/>
      <c r="H7" s="313"/>
      <c r="I7" s="292"/>
      <c r="J7" s="313"/>
      <c r="K7" s="292"/>
      <c r="L7" s="292"/>
      <c r="M7" s="292"/>
      <c r="N7" s="292"/>
      <c r="O7" s="292"/>
      <c r="P7" s="292"/>
      <c r="Q7" s="292"/>
      <c r="R7" s="292"/>
      <c r="S7" s="292"/>
      <c r="T7" s="292"/>
      <c r="U7" s="292"/>
      <c r="V7" s="292"/>
      <c r="W7" s="292"/>
      <c r="X7" s="292"/>
      <c r="Y7" s="292"/>
      <c r="Z7" s="292"/>
      <c r="AA7" s="292"/>
      <c r="AB7" s="292"/>
    </row>
    <row r="8" spans="1:28" s="224" customFormat="1" ht="17.25" customHeight="1">
      <c r="A8" s="153" t="s">
        <v>1107</v>
      </c>
      <c r="B8" s="312"/>
      <c r="C8" s="292"/>
      <c r="D8" s="292"/>
      <c r="E8" s="292"/>
      <c r="F8" s="313"/>
      <c r="G8" s="292"/>
      <c r="H8" s="313"/>
      <c r="I8" s="292"/>
      <c r="J8" s="313"/>
      <c r="K8" s="292"/>
      <c r="L8" s="292"/>
      <c r="M8" s="292"/>
      <c r="N8" s="292"/>
      <c r="O8" s="292"/>
      <c r="P8" s="292"/>
      <c r="Q8" s="292"/>
      <c r="R8" s="292"/>
      <c r="S8" s="292"/>
      <c r="T8" s="292"/>
      <c r="U8" s="292"/>
      <c r="V8" s="292"/>
      <c r="W8" s="292"/>
      <c r="X8" s="292"/>
      <c r="Y8" s="292"/>
      <c r="Z8" s="292"/>
      <c r="AA8" s="292"/>
      <c r="AB8" s="292"/>
    </row>
    <row r="9" spans="1:28" s="224" customFormat="1" ht="19.5" customHeight="1">
      <c r="A9" s="153"/>
      <c r="B9" s="153"/>
      <c r="C9" s="292"/>
      <c r="D9" s="292"/>
      <c r="E9" s="292"/>
      <c r="F9" s="313"/>
      <c r="G9" s="292"/>
      <c r="H9" s="313"/>
      <c r="I9" s="292"/>
      <c r="J9" s="313"/>
      <c r="K9" s="292"/>
      <c r="L9" s="292"/>
      <c r="M9" s="292"/>
      <c r="N9" s="292"/>
      <c r="O9" s="292"/>
      <c r="P9" s="292"/>
      <c r="Q9" s="292"/>
      <c r="R9" s="292"/>
      <c r="S9" s="292"/>
      <c r="T9" s="292"/>
      <c r="U9" s="292"/>
      <c r="V9" s="292"/>
      <c r="W9" s="292"/>
      <c r="X9" s="292"/>
      <c r="Y9" s="292"/>
      <c r="Z9" s="292"/>
      <c r="AA9" s="292"/>
      <c r="AB9" s="292"/>
    </row>
    <row r="10" spans="1:28" s="224" customFormat="1" ht="19.5" customHeight="1">
      <c r="A10" s="153"/>
      <c r="B10" s="153"/>
      <c r="C10" s="292"/>
      <c r="D10" s="292"/>
      <c r="E10" s="292"/>
      <c r="F10" s="313"/>
      <c r="G10" s="292"/>
      <c r="H10" s="313"/>
      <c r="I10" s="292"/>
      <c r="J10" s="313"/>
      <c r="K10" s="292"/>
      <c r="L10" s="292"/>
      <c r="M10" s="292"/>
      <c r="N10" s="292"/>
      <c r="O10" s="292"/>
      <c r="P10" s="292"/>
      <c r="Q10" s="292"/>
      <c r="R10" s="292"/>
      <c r="S10" s="292"/>
      <c r="T10" s="292"/>
      <c r="U10" s="292"/>
      <c r="V10" s="292"/>
      <c r="W10" s="292"/>
      <c r="X10" s="292"/>
      <c r="Y10" s="292"/>
      <c r="Z10" s="292"/>
      <c r="AA10" s="292"/>
      <c r="AB10" s="292"/>
    </row>
    <row r="11" spans="1:28" s="224" customFormat="1" ht="20.100000000000001" customHeight="1">
      <c r="A11" s="43"/>
      <c r="B11" s="43"/>
      <c r="C11" s="43"/>
      <c r="D11" s="43"/>
      <c r="E11" s="43"/>
      <c r="F11" s="56"/>
      <c r="G11" s="43"/>
      <c r="H11" s="56"/>
      <c r="I11" s="43"/>
      <c r="J11" s="56"/>
      <c r="K11" s="43"/>
      <c r="L11" s="43"/>
      <c r="M11" s="43"/>
      <c r="N11" s="43"/>
      <c r="O11" s="43"/>
      <c r="P11" s="43"/>
      <c r="Q11" s="43"/>
      <c r="R11" s="43"/>
      <c r="S11" s="43"/>
      <c r="T11" s="43"/>
      <c r="U11" s="43"/>
      <c r="V11" s="43"/>
      <c r="W11" s="43"/>
      <c r="X11" s="43"/>
      <c r="Y11" s="43"/>
      <c r="Z11" s="43"/>
      <c r="AA11" s="43"/>
      <c r="AB11" s="43"/>
    </row>
    <row r="12" spans="1:28" s="224" customFormat="1" ht="20.100000000000001" customHeight="1">
      <c r="A12" s="150"/>
      <c r="B12" s="150"/>
      <c r="C12" s="157" t="s">
        <v>661</v>
      </c>
      <c r="D12" s="157"/>
      <c r="E12" s="157" t="s">
        <v>1235</v>
      </c>
      <c r="F12" s="149"/>
      <c r="G12" s="157" t="s">
        <v>662</v>
      </c>
      <c r="H12" s="149"/>
      <c r="I12" s="150"/>
      <c r="J12" s="149"/>
      <c r="K12" s="150"/>
      <c r="L12" s="43"/>
      <c r="M12" s="43"/>
      <c r="N12" s="43"/>
      <c r="O12" s="43"/>
      <c r="P12" s="43"/>
      <c r="Q12" s="43"/>
      <c r="R12" s="43"/>
      <c r="S12" s="43"/>
      <c r="T12" s="43"/>
      <c r="U12" s="43"/>
      <c r="V12" s="43"/>
      <c r="W12" s="43"/>
      <c r="X12" s="43"/>
      <c r="Y12" s="43"/>
      <c r="Z12" s="43"/>
      <c r="AA12" s="43"/>
      <c r="AB12" s="43"/>
    </row>
    <row r="13" spans="1:28" s="224" customFormat="1" ht="20.100000000000001" customHeight="1">
      <c r="A13" s="150"/>
      <c r="B13" s="150"/>
      <c r="C13" s="157" t="s">
        <v>663</v>
      </c>
      <c r="D13" s="157"/>
      <c r="E13" s="157" t="s">
        <v>1236</v>
      </c>
      <c r="F13" s="149"/>
      <c r="G13" s="296" t="s">
        <v>663</v>
      </c>
      <c r="H13" s="149"/>
      <c r="I13" s="293" t="s">
        <v>432</v>
      </c>
      <c r="J13" s="317"/>
      <c r="K13" s="317"/>
      <c r="L13" s="43"/>
      <c r="M13" s="43"/>
      <c r="N13" s="43"/>
      <c r="O13" s="43"/>
      <c r="P13" s="43"/>
      <c r="Q13" s="43"/>
      <c r="R13" s="43"/>
      <c r="S13" s="43"/>
      <c r="T13" s="43"/>
      <c r="U13" s="43"/>
      <c r="V13" s="43"/>
      <c r="W13" s="43"/>
      <c r="X13" s="43"/>
      <c r="Y13" s="43"/>
      <c r="Z13" s="43"/>
      <c r="AA13" s="43"/>
      <c r="AB13" s="43"/>
    </row>
    <row r="14" spans="1:28" s="224" customFormat="1" ht="20.100000000000001" customHeight="1">
      <c r="A14" s="150"/>
      <c r="B14" s="150"/>
      <c r="C14" s="157" t="s">
        <v>664</v>
      </c>
      <c r="D14" s="157"/>
      <c r="E14" s="157" t="s">
        <v>223</v>
      </c>
      <c r="F14" s="149"/>
      <c r="G14" s="157" t="s">
        <v>664</v>
      </c>
      <c r="H14" s="149"/>
      <c r="I14" s="295"/>
      <c r="J14" s="318"/>
      <c r="K14" s="295"/>
      <c r="L14" s="43"/>
      <c r="M14" s="43"/>
      <c r="N14" s="43"/>
      <c r="O14" s="43"/>
      <c r="P14" s="43"/>
      <c r="Q14" s="43"/>
      <c r="R14" s="43"/>
      <c r="S14" s="43"/>
      <c r="T14" s="43"/>
      <c r="U14" s="43"/>
      <c r="V14" s="43"/>
      <c r="W14" s="43"/>
      <c r="X14" s="43"/>
      <c r="Y14" s="43"/>
      <c r="Z14" s="43"/>
      <c r="AA14" s="43"/>
      <c r="AB14" s="43"/>
    </row>
    <row r="15" spans="1:28" s="224" customFormat="1" ht="20.100000000000001" customHeight="1">
      <c r="A15" s="150"/>
      <c r="B15" s="150"/>
      <c r="C15" s="157" t="s">
        <v>665</v>
      </c>
      <c r="D15" s="157"/>
      <c r="E15" s="145">
        <v>-22022</v>
      </c>
      <c r="F15" s="149"/>
      <c r="G15" s="157" t="s">
        <v>666</v>
      </c>
      <c r="H15" s="149"/>
      <c r="I15" s="157" t="s">
        <v>1315</v>
      </c>
      <c r="J15" s="149"/>
      <c r="K15" s="157" t="s">
        <v>1233</v>
      </c>
      <c r="L15" s="43"/>
      <c r="M15" s="43"/>
      <c r="N15" s="43"/>
      <c r="O15" s="43"/>
      <c r="P15" s="43"/>
      <c r="Q15" s="43"/>
      <c r="R15" s="43"/>
      <c r="S15" s="43"/>
      <c r="T15" s="43"/>
      <c r="U15" s="43"/>
      <c r="V15" s="43"/>
      <c r="W15" s="43"/>
      <c r="X15" s="43"/>
      <c r="Y15" s="43"/>
      <c r="Z15" s="43"/>
      <c r="AA15" s="43"/>
      <c r="AB15" s="43"/>
    </row>
    <row r="16" spans="1:28" s="224" customFormat="1" ht="19.5" customHeight="1">
      <c r="A16" s="153" t="s">
        <v>0</v>
      </c>
      <c r="B16" s="153"/>
      <c r="C16" s="295"/>
      <c r="D16" s="150"/>
      <c r="E16" s="150"/>
      <c r="F16" s="149"/>
      <c r="G16" s="295"/>
      <c r="H16" s="149"/>
      <c r="I16" s="295"/>
      <c r="J16" s="149"/>
      <c r="K16" s="295"/>
      <c r="L16" s="43"/>
      <c r="M16" s="43"/>
      <c r="N16" s="43"/>
      <c r="O16" s="43"/>
      <c r="P16" s="43"/>
      <c r="Q16" s="43"/>
      <c r="R16" s="43"/>
      <c r="S16" s="43"/>
      <c r="T16" s="43"/>
      <c r="U16" s="43"/>
      <c r="V16" s="43"/>
      <c r="W16" s="43"/>
      <c r="X16" s="43"/>
      <c r="Y16" s="43"/>
      <c r="Z16" s="43"/>
      <c r="AA16" s="43"/>
      <c r="AB16" s="43"/>
    </row>
    <row r="17" spans="1:246" s="224" customFormat="1" ht="20.100000000000001" customHeight="1">
      <c r="A17" s="297" t="s">
        <v>667</v>
      </c>
      <c r="B17" s="5" t="s">
        <v>22</v>
      </c>
      <c r="C17" s="547">
        <v>300</v>
      </c>
      <c r="D17" s="547"/>
      <c r="E17" s="547">
        <v>6861</v>
      </c>
      <c r="F17" s="149"/>
      <c r="G17" s="547">
        <v>973</v>
      </c>
      <c r="H17" s="149"/>
      <c r="I17" s="547">
        <f>ROUND(SUM(C17:G17),1)</f>
        <v>8134</v>
      </c>
      <c r="J17" s="149"/>
      <c r="K17" s="547">
        <v>6478</v>
      </c>
      <c r="L17" s="150"/>
      <c r="M17" s="43"/>
      <c r="N17" s="43"/>
      <c r="O17" s="43"/>
      <c r="P17" s="43"/>
      <c r="Q17" s="43"/>
      <c r="R17" s="43"/>
      <c r="S17" s="43"/>
      <c r="T17" s="43"/>
      <c r="U17" s="43"/>
      <c r="V17" s="43"/>
      <c r="W17" s="43"/>
      <c r="X17" s="43"/>
      <c r="Y17" s="43"/>
      <c r="Z17" s="43"/>
      <c r="AA17" s="43"/>
      <c r="AB17" s="43"/>
    </row>
    <row r="18" spans="1:246" ht="24" customHeight="1">
      <c r="A18" s="284" t="s">
        <v>668</v>
      </c>
      <c r="B18" s="5" t="s">
        <v>22</v>
      </c>
      <c r="C18" s="282">
        <f>ROUND(SUM(C17:C17),1)</f>
        <v>300</v>
      </c>
      <c r="D18" s="155"/>
      <c r="E18" s="282">
        <f>ROUND(SUM(E17:E17),1)</f>
        <v>6861</v>
      </c>
      <c r="F18" s="160"/>
      <c r="G18" s="282">
        <f>ROUND(SUM(G17:G17),1)</f>
        <v>973</v>
      </c>
      <c r="H18" s="160"/>
      <c r="I18" s="282">
        <f>ROUND(SUM(I17:I17),1)</f>
        <v>8134</v>
      </c>
      <c r="J18" s="160"/>
      <c r="K18" s="282">
        <f>ROUND(SUM(K17:K17),1)</f>
        <v>6478</v>
      </c>
      <c r="L18" s="63"/>
      <c r="M18" s="43"/>
      <c r="N18" s="43"/>
      <c r="O18" s="43"/>
      <c r="P18" s="43"/>
      <c r="Q18" s="43"/>
      <c r="R18" s="43"/>
      <c r="S18" s="43"/>
      <c r="T18" s="43"/>
      <c r="U18" s="43"/>
      <c r="V18" s="43"/>
      <c r="W18" s="43"/>
      <c r="X18" s="43"/>
      <c r="Y18" s="43"/>
      <c r="Z18" s="43"/>
      <c r="AA18" s="43"/>
      <c r="AB18" s="43"/>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c r="GS18" s="224"/>
      <c r="GT18" s="224"/>
      <c r="GU18" s="224"/>
      <c r="GV18" s="224"/>
      <c r="GW18" s="224"/>
      <c r="GX18" s="224"/>
      <c r="GY18" s="224"/>
      <c r="GZ18" s="224"/>
      <c r="HA18" s="224"/>
      <c r="HB18" s="224"/>
      <c r="HC18" s="224"/>
      <c r="HD18" s="224"/>
      <c r="HE18" s="224"/>
      <c r="HF18" s="224"/>
      <c r="HG18" s="224"/>
      <c r="HH18" s="224"/>
      <c r="HI18" s="224"/>
      <c r="HJ18" s="224"/>
      <c r="HK18" s="224"/>
      <c r="HL18" s="224"/>
      <c r="HM18" s="224"/>
      <c r="HN18" s="224"/>
      <c r="HO18" s="224"/>
      <c r="HP18" s="224"/>
      <c r="HQ18" s="224"/>
      <c r="HR18" s="224"/>
      <c r="HS18" s="224"/>
      <c r="HT18" s="224"/>
      <c r="HU18" s="224"/>
      <c r="HV18" s="224"/>
      <c r="HW18" s="224"/>
      <c r="HX18" s="224"/>
      <c r="HY18" s="224"/>
      <c r="HZ18" s="224"/>
      <c r="IA18" s="224"/>
      <c r="IB18" s="224"/>
      <c r="IC18" s="224"/>
      <c r="ID18" s="224"/>
      <c r="IE18" s="224"/>
      <c r="IF18" s="224"/>
      <c r="IG18" s="224"/>
      <c r="IH18" s="224"/>
      <c r="II18" s="224"/>
      <c r="IJ18" s="224"/>
      <c r="IK18" s="224"/>
      <c r="IL18" s="224"/>
    </row>
    <row r="19" spans="1:246" ht="24" customHeight="1">
      <c r="A19" s="284"/>
      <c r="B19" s="5" t="s">
        <v>22</v>
      </c>
      <c r="C19" s="155"/>
      <c r="D19" s="155"/>
      <c r="E19" s="155"/>
      <c r="F19" s="160"/>
      <c r="G19" s="155"/>
      <c r="H19" s="160"/>
      <c r="I19" s="155"/>
      <c r="J19" s="160"/>
      <c r="K19" s="155"/>
      <c r="L19" s="63"/>
      <c r="M19" s="43"/>
      <c r="N19" s="43"/>
      <c r="O19" s="43"/>
      <c r="P19" s="43"/>
      <c r="Q19" s="43"/>
      <c r="R19" s="43"/>
      <c r="S19" s="43"/>
      <c r="T19" s="43"/>
      <c r="U19" s="43"/>
      <c r="V19" s="43"/>
      <c r="W19" s="43"/>
      <c r="X19" s="43"/>
      <c r="Y19" s="43"/>
      <c r="Z19" s="43"/>
      <c r="AA19" s="43"/>
      <c r="AB19" s="43"/>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c r="HD19" s="224"/>
      <c r="HE19" s="224"/>
      <c r="HF19" s="224"/>
      <c r="HG19" s="224"/>
      <c r="HH19" s="224"/>
      <c r="HI19" s="224"/>
      <c r="HJ19" s="224"/>
      <c r="HK19" s="224"/>
      <c r="HL19" s="224"/>
      <c r="HM19" s="224"/>
      <c r="HN19" s="224"/>
      <c r="HO19" s="224"/>
      <c r="HP19" s="224"/>
      <c r="HQ19" s="224"/>
      <c r="HR19" s="224"/>
      <c r="HS19" s="224"/>
      <c r="HT19" s="224"/>
      <c r="HU19" s="224"/>
      <c r="HV19" s="224"/>
      <c r="HW19" s="224"/>
      <c r="HX19" s="224"/>
      <c r="HY19" s="224"/>
      <c r="HZ19" s="224"/>
      <c r="IA19" s="224"/>
      <c r="IB19" s="224"/>
      <c r="IC19" s="224"/>
      <c r="ID19" s="224"/>
      <c r="IE19" s="224"/>
      <c r="IF19" s="224"/>
      <c r="IG19" s="224"/>
      <c r="IH19" s="224"/>
      <c r="II19" s="224"/>
      <c r="IJ19" s="224"/>
      <c r="IK19" s="224"/>
      <c r="IL19" s="224"/>
    </row>
    <row r="20" spans="1:246" ht="16.350000000000001" customHeight="1">
      <c r="A20" s="150"/>
      <c r="B20" s="5" t="s">
        <v>22</v>
      </c>
      <c r="C20" s="148"/>
      <c r="D20" s="148"/>
      <c r="E20" s="148"/>
      <c r="F20" s="147"/>
      <c r="G20" s="148"/>
      <c r="H20" s="147"/>
      <c r="I20" s="148"/>
      <c r="J20" s="147"/>
      <c r="K20" s="148"/>
      <c r="L20" s="43"/>
      <c r="M20" s="43"/>
      <c r="N20" s="43"/>
      <c r="O20" s="43"/>
      <c r="P20" s="43"/>
      <c r="Q20" s="43"/>
      <c r="R20" s="43"/>
      <c r="S20" s="43"/>
      <c r="T20" s="43"/>
      <c r="U20" s="43"/>
      <c r="V20" s="43"/>
      <c r="W20" s="43"/>
      <c r="X20" s="43"/>
      <c r="Y20" s="43"/>
      <c r="Z20" s="43"/>
      <c r="AA20" s="43"/>
      <c r="AB20" s="43"/>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24"/>
      <c r="GQ20" s="224"/>
      <c r="GR20" s="224"/>
      <c r="GS20" s="224"/>
      <c r="GT20" s="224"/>
      <c r="GU20" s="224"/>
      <c r="GV20" s="224"/>
      <c r="GW20" s="224"/>
      <c r="GX20" s="224"/>
      <c r="GY20" s="224"/>
      <c r="GZ20" s="224"/>
      <c r="HA20" s="224"/>
      <c r="HB20" s="224"/>
      <c r="HC20" s="224"/>
      <c r="HD20" s="224"/>
      <c r="HE20" s="224"/>
      <c r="HF20" s="224"/>
      <c r="HG20" s="224"/>
      <c r="HH20" s="224"/>
      <c r="HI20" s="224"/>
      <c r="HJ20" s="224"/>
      <c r="HK20" s="224"/>
      <c r="HL20" s="224"/>
      <c r="HM20" s="224"/>
      <c r="HN20" s="224"/>
      <c r="HO20" s="224"/>
      <c r="HP20" s="224"/>
      <c r="HQ20" s="224"/>
      <c r="HR20" s="224"/>
      <c r="HS20" s="224"/>
      <c r="HT20" s="224"/>
      <c r="HU20" s="224"/>
      <c r="HV20" s="224"/>
      <c r="HW20" s="224"/>
      <c r="HX20" s="224"/>
      <c r="HY20" s="224"/>
      <c r="HZ20" s="224"/>
      <c r="IA20" s="224"/>
      <c r="IB20" s="224"/>
      <c r="IC20" s="224"/>
      <c r="ID20" s="224"/>
      <c r="IE20" s="224"/>
      <c r="IF20" s="224"/>
      <c r="IG20" s="224"/>
      <c r="IH20" s="224"/>
      <c r="II20" s="224"/>
      <c r="IJ20" s="224"/>
      <c r="IK20" s="224"/>
      <c r="IL20" s="224"/>
    </row>
    <row r="21" spans="1:246" ht="20.100000000000001" customHeight="1">
      <c r="A21" s="153" t="s">
        <v>6</v>
      </c>
      <c r="B21" s="5" t="s">
        <v>22</v>
      </c>
      <c r="C21" s="148"/>
      <c r="D21" s="148"/>
      <c r="E21" s="148"/>
      <c r="F21" s="147"/>
      <c r="G21" s="148"/>
      <c r="H21" s="147"/>
      <c r="I21" s="148"/>
      <c r="J21" s="147"/>
      <c r="K21" s="148"/>
      <c r="L21" s="43"/>
      <c r="M21" s="43"/>
      <c r="N21" s="43"/>
      <c r="O21" s="43"/>
      <c r="P21" s="43"/>
      <c r="Q21" s="43"/>
      <c r="R21" s="43"/>
      <c r="S21" s="43"/>
      <c r="T21" s="43"/>
      <c r="U21" s="43"/>
      <c r="V21" s="43"/>
      <c r="W21" s="43"/>
      <c r="X21" s="43"/>
      <c r="Y21" s="43"/>
      <c r="Z21" s="43"/>
      <c r="AA21" s="43"/>
      <c r="AB21" s="43"/>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24"/>
      <c r="GQ21" s="224"/>
      <c r="GR21" s="224"/>
      <c r="GS21" s="224"/>
      <c r="GT21" s="224"/>
      <c r="GU21" s="224"/>
      <c r="GV21" s="224"/>
      <c r="GW21" s="224"/>
      <c r="GX21" s="224"/>
      <c r="GY21" s="224"/>
      <c r="GZ21" s="224"/>
      <c r="HA21" s="224"/>
      <c r="HB21" s="224"/>
      <c r="HC21" s="224"/>
      <c r="HD21" s="224"/>
      <c r="HE21" s="224"/>
      <c r="HF21" s="224"/>
      <c r="HG21" s="224"/>
      <c r="HH21" s="224"/>
      <c r="HI21" s="224"/>
      <c r="HJ21" s="224"/>
      <c r="HK21" s="224"/>
      <c r="HL21" s="224"/>
      <c r="HM21" s="224"/>
      <c r="HN21" s="224"/>
      <c r="HO21" s="224"/>
      <c r="HP21" s="224"/>
      <c r="HQ21" s="224"/>
      <c r="HR21" s="224"/>
      <c r="HS21" s="224"/>
      <c r="HT21" s="224"/>
      <c r="HU21" s="224"/>
      <c r="HV21" s="224"/>
      <c r="HW21" s="224"/>
      <c r="HX21" s="224"/>
      <c r="HY21" s="224"/>
      <c r="HZ21" s="224"/>
      <c r="IA21" s="224"/>
      <c r="IB21" s="224"/>
      <c r="IC21" s="224"/>
      <c r="ID21" s="224"/>
      <c r="IE21" s="224"/>
      <c r="IF21" s="224"/>
      <c r="IG21" s="224"/>
      <c r="IH21" s="224"/>
      <c r="II21" s="224"/>
      <c r="IJ21" s="224"/>
      <c r="IK21" s="224"/>
      <c r="IL21" s="224"/>
    </row>
    <row r="22" spans="1:246" ht="20.100000000000001" customHeight="1">
      <c r="A22" s="150" t="s">
        <v>106</v>
      </c>
      <c r="B22" s="5" t="s">
        <v>22</v>
      </c>
      <c r="C22" s="148"/>
      <c r="D22" s="148"/>
      <c r="E22" s="148"/>
      <c r="F22" s="147"/>
      <c r="G22" s="148"/>
      <c r="H22" s="147"/>
      <c r="I22" s="148"/>
      <c r="J22" s="147"/>
      <c r="K22" s="148"/>
      <c r="L22" s="43"/>
      <c r="M22" s="43"/>
      <c r="N22" s="43"/>
      <c r="O22" s="43"/>
      <c r="P22" s="43"/>
      <c r="Q22" s="43"/>
      <c r="R22" s="43"/>
      <c r="S22" s="43"/>
      <c r="T22" s="43"/>
      <c r="U22" s="43"/>
      <c r="V22" s="43"/>
      <c r="W22" s="43"/>
      <c r="X22" s="43"/>
      <c r="Y22" s="43"/>
      <c r="Z22" s="43"/>
      <c r="AA22" s="43"/>
      <c r="AB22" s="43"/>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c r="GS22" s="224"/>
      <c r="GT22" s="224"/>
      <c r="GU22" s="224"/>
      <c r="GV22" s="224"/>
      <c r="GW22" s="224"/>
      <c r="GX22" s="224"/>
      <c r="GY22" s="224"/>
      <c r="GZ22" s="224"/>
      <c r="HA22" s="224"/>
      <c r="HB22" s="224"/>
      <c r="HC22" s="224"/>
      <c r="HD22" s="224"/>
      <c r="HE22" s="224"/>
      <c r="HF22" s="224"/>
      <c r="HG22" s="224"/>
      <c r="HH22" s="224"/>
      <c r="HI22" s="224"/>
      <c r="HJ22" s="224"/>
      <c r="HK22" s="224"/>
      <c r="HL22" s="224"/>
      <c r="HM22" s="224"/>
      <c r="HN22" s="224"/>
      <c r="HO22" s="224"/>
      <c r="HP22" s="224"/>
      <c r="HQ22" s="224"/>
      <c r="HR22" s="224"/>
      <c r="HS22" s="224"/>
      <c r="HT22" s="224"/>
      <c r="HU22" s="224"/>
      <c r="HV22" s="224"/>
      <c r="HW22" s="224"/>
      <c r="HX22" s="224"/>
      <c r="HY22" s="224"/>
      <c r="HZ22" s="224"/>
      <c r="IA22" s="224"/>
      <c r="IB22" s="224"/>
      <c r="IC22" s="224"/>
      <c r="ID22" s="224"/>
      <c r="IE22" s="224"/>
      <c r="IF22" s="224"/>
      <c r="IG22" s="224"/>
      <c r="IH22" s="224"/>
      <c r="II22" s="224"/>
      <c r="IJ22" s="224"/>
      <c r="IK22" s="224"/>
      <c r="IL22" s="224"/>
    </row>
    <row r="23" spans="1:246" ht="20.100000000000001" customHeight="1">
      <c r="A23" s="297" t="s">
        <v>669</v>
      </c>
      <c r="B23" s="5" t="s">
        <v>22</v>
      </c>
      <c r="C23" s="148">
        <v>123</v>
      </c>
      <c r="D23" s="148"/>
      <c r="E23" s="148">
        <v>222</v>
      </c>
      <c r="F23" s="147"/>
      <c r="G23" s="148">
        <v>160</v>
      </c>
      <c r="H23" s="147"/>
      <c r="I23" s="148">
        <f>ROUND(SUM(C23:G23),1)</f>
        <v>505</v>
      </c>
      <c r="J23" s="147"/>
      <c r="K23" s="148">
        <v>406</v>
      </c>
      <c r="L23" s="43"/>
      <c r="M23" s="43"/>
      <c r="N23" s="43"/>
      <c r="O23" s="43"/>
      <c r="P23" s="43"/>
      <c r="Q23" s="43"/>
      <c r="R23" s="43"/>
      <c r="S23" s="43"/>
      <c r="T23" s="43"/>
      <c r="U23" s="43"/>
      <c r="V23" s="43"/>
      <c r="W23" s="43"/>
      <c r="X23" s="43"/>
      <c r="Y23" s="43"/>
      <c r="Z23" s="43"/>
      <c r="AA23" s="43"/>
      <c r="AB23" s="43"/>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c r="GS23" s="224"/>
      <c r="GT23" s="224"/>
      <c r="GU23" s="224"/>
      <c r="GV23" s="224"/>
      <c r="GW23" s="224"/>
      <c r="GX23" s="224"/>
      <c r="GY23" s="224"/>
      <c r="GZ23" s="224"/>
      <c r="HA23" s="224"/>
      <c r="HB23" s="224"/>
      <c r="HC23" s="224"/>
      <c r="HD23" s="224"/>
      <c r="HE23" s="224"/>
      <c r="HF23" s="224"/>
      <c r="HG23" s="224"/>
      <c r="HH23" s="224"/>
      <c r="HI23" s="224"/>
      <c r="HJ23" s="224"/>
      <c r="HK23" s="224"/>
      <c r="HL23" s="224"/>
      <c r="HM23" s="224"/>
      <c r="HN23" s="224"/>
      <c r="HO23" s="224"/>
      <c r="HP23" s="224"/>
      <c r="HQ23" s="224"/>
      <c r="HR23" s="224"/>
      <c r="HS23" s="224"/>
      <c r="HT23" s="224"/>
      <c r="HU23" s="224"/>
      <c r="HV23" s="224"/>
      <c r="HW23" s="224"/>
      <c r="HX23" s="224"/>
      <c r="HY23" s="224"/>
      <c r="HZ23" s="224"/>
      <c r="IA23" s="224"/>
      <c r="IB23" s="224"/>
      <c r="IC23" s="224"/>
      <c r="ID23" s="224"/>
      <c r="IE23" s="224"/>
      <c r="IF23" s="224"/>
      <c r="IG23" s="224"/>
      <c r="IH23" s="224"/>
      <c r="II23" s="224"/>
      <c r="IJ23" s="224"/>
      <c r="IK23" s="224"/>
      <c r="IL23" s="224"/>
    </row>
    <row r="24" spans="1:246" ht="20.100000000000001" customHeight="1">
      <c r="A24" s="297" t="s">
        <v>670</v>
      </c>
      <c r="B24" s="5" t="s">
        <v>22</v>
      </c>
      <c r="C24" s="148">
        <v>6</v>
      </c>
      <c r="D24" s="148"/>
      <c r="E24" s="148">
        <v>89</v>
      </c>
      <c r="F24" s="147"/>
      <c r="G24" s="148">
        <v>5</v>
      </c>
      <c r="H24" s="147"/>
      <c r="I24" s="148">
        <f>ROUND(SUM(C24:G24),1)</f>
        <v>100</v>
      </c>
      <c r="J24" s="147"/>
      <c r="K24" s="148">
        <v>124</v>
      </c>
      <c r="L24" s="43"/>
      <c r="M24" s="43"/>
      <c r="N24" s="43"/>
      <c r="O24" s="43"/>
      <c r="P24" s="43"/>
      <c r="Q24" s="43"/>
      <c r="R24" s="43"/>
      <c r="S24" s="43"/>
      <c r="T24" s="43"/>
      <c r="U24" s="43"/>
      <c r="V24" s="43"/>
      <c r="W24" s="43"/>
      <c r="X24" s="43"/>
      <c r="Y24" s="43"/>
      <c r="Z24" s="43"/>
      <c r="AA24" s="43"/>
      <c r="AB24" s="43"/>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4"/>
      <c r="GI24" s="224"/>
      <c r="GJ24" s="224"/>
      <c r="GK24" s="224"/>
      <c r="GL24" s="224"/>
      <c r="GM24" s="224"/>
      <c r="GN24" s="224"/>
      <c r="GO24" s="224"/>
      <c r="GP24" s="224"/>
      <c r="GQ24" s="224"/>
      <c r="GR24" s="224"/>
      <c r="GS24" s="224"/>
      <c r="GT24" s="224"/>
      <c r="GU24" s="224"/>
      <c r="GV24" s="224"/>
      <c r="GW24" s="224"/>
      <c r="GX24" s="224"/>
      <c r="GY24" s="224"/>
      <c r="GZ24" s="224"/>
      <c r="HA24" s="224"/>
      <c r="HB24" s="224"/>
      <c r="HC24" s="224"/>
      <c r="HD24" s="224"/>
      <c r="HE24" s="224"/>
      <c r="HF24" s="224"/>
      <c r="HG24" s="224"/>
      <c r="HH24" s="224"/>
      <c r="HI24" s="224"/>
      <c r="HJ24" s="224"/>
      <c r="HK24" s="224"/>
      <c r="HL24" s="224"/>
      <c r="HM24" s="224"/>
      <c r="HN24" s="224"/>
      <c r="HO24" s="224"/>
      <c r="HP24" s="224"/>
      <c r="HQ24" s="224"/>
      <c r="HR24" s="224"/>
      <c r="HS24" s="224"/>
      <c r="HT24" s="224"/>
      <c r="HU24" s="224"/>
      <c r="HV24" s="224"/>
      <c r="HW24" s="224"/>
      <c r="HX24" s="224"/>
      <c r="HY24" s="224"/>
      <c r="HZ24" s="224"/>
      <c r="IA24" s="224"/>
      <c r="IB24" s="224"/>
      <c r="IC24" s="224"/>
      <c r="ID24" s="224"/>
      <c r="IE24" s="224"/>
      <c r="IF24" s="224"/>
      <c r="IG24" s="224"/>
      <c r="IH24" s="224"/>
      <c r="II24" s="224"/>
      <c r="IJ24" s="224"/>
      <c r="IK24" s="224"/>
      <c r="IL24" s="224"/>
    </row>
    <row r="25" spans="1:246" ht="20.100000000000001" customHeight="1">
      <c r="A25" s="297" t="s">
        <v>671</v>
      </c>
      <c r="B25" s="5" t="s">
        <v>22</v>
      </c>
      <c r="C25" s="148">
        <v>32</v>
      </c>
      <c r="D25" s="148"/>
      <c r="E25" s="148">
        <v>141</v>
      </c>
      <c r="F25" s="147"/>
      <c r="G25" s="148">
        <v>100</v>
      </c>
      <c r="H25" s="147"/>
      <c r="I25" s="148">
        <f>ROUND(SUM(C25:G25),1)</f>
        <v>273</v>
      </c>
      <c r="J25" s="147"/>
      <c r="K25" s="148">
        <v>271</v>
      </c>
      <c r="L25" s="43"/>
      <c r="M25" s="43"/>
      <c r="N25" s="43"/>
      <c r="O25" s="43"/>
      <c r="P25" s="43"/>
      <c r="Q25" s="43"/>
      <c r="R25" s="43"/>
      <c r="S25" s="43"/>
      <c r="T25" s="43"/>
      <c r="U25" s="43"/>
      <c r="V25" s="43"/>
      <c r="W25" s="43"/>
      <c r="X25" s="43"/>
      <c r="Y25" s="43"/>
      <c r="Z25" s="43"/>
      <c r="AA25" s="43"/>
      <c r="AB25" s="43"/>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c r="GS25" s="224"/>
      <c r="GT25" s="224"/>
      <c r="GU25" s="224"/>
      <c r="GV25" s="224"/>
      <c r="GW25" s="224"/>
      <c r="GX25" s="224"/>
      <c r="GY25" s="224"/>
      <c r="GZ25" s="224"/>
      <c r="HA25" s="224"/>
      <c r="HB25" s="224"/>
      <c r="HC25" s="224"/>
      <c r="HD25" s="224"/>
      <c r="HE25" s="224"/>
      <c r="HF25" s="224"/>
      <c r="HG25" s="224"/>
      <c r="HH25" s="224"/>
      <c r="HI25" s="224"/>
      <c r="HJ25" s="224"/>
      <c r="HK25" s="224"/>
      <c r="HL25" s="224"/>
      <c r="HM25" s="224"/>
      <c r="HN25" s="224"/>
      <c r="HO25" s="224"/>
      <c r="HP25" s="224"/>
      <c r="HQ25" s="224"/>
      <c r="HR25" s="224"/>
      <c r="HS25" s="224"/>
      <c r="HT25" s="224"/>
      <c r="HU25" s="224"/>
      <c r="HV25" s="224"/>
      <c r="HW25" s="224"/>
      <c r="HX25" s="224"/>
      <c r="HY25" s="224"/>
      <c r="HZ25" s="224"/>
      <c r="IA25" s="224"/>
      <c r="IB25" s="224"/>
      <c r="IC25" s="224"/>
      <c r="ID25" s="224"/>
      <c r="IE25" s="224"/>
      <c r="IF25" s="224"/>
      <c r="IG25" s="224"/>
      <c r="IH25" s="224"/>
      <c r="II25" s="224"/>
      <c r="IJ25" s="224"/>
      <c r="IK25" s="224"/>
      <c r="IL25" s="224"/>
    </row>
    <row r="26" spans="1:246" ht="24.75" customHeight="1">
      <c r="A26" s="284" t="s">
        <v>672</v>
      </c>
      <c r="B26" s="5" t="s">
        <v>22</v>
      </c>
      <c r="C26" s="152">
        <f>ROUND(SUM(C22:C25),1)</f>
        <v>161</v>
      </c>
      <c r="D26" s="155"/>
      <c r="E26" s="152">
        <f>ROUND(SUM(E22:E25),1)</f>
        <v>452</v>
      </c>
      <c r="F26" s="160"/>
      <c r="G26" s="152">
        <f>ROUND(SUM(G22:G25),1)</f>
        <v>265</v>
      </c>
      <c r="H26" s="160"/>
      <c r="I26" s="152">
        <f>ROUND(SUM(I22:I25),1)</f>
        <v>878</v>
      </c>
      <c r="J26" s="160"/>
      <c r="K26" s="152">
        <f>ROUND(SUM(K22:K25),1)</f>
        <v>801</v>
      </c>
      <c r="L26" s="43"/>
      <c r="M26" s="43"/>
      <c r="N26" s="43"/>
      <c r="O26" s="43"/>
      <c r="P26" s="43"/>
      <c r="Q26" s="43"/>
      <c r="R26" s="43"/>
      <c r="S26" s="43"/>
      <c r="T26" s="43"/>
      <c r="U26" s="43"/>
      <c r="V26" s="43"/>
      <c r="W26" s="43"/>
      <c r="X26" s="43"/>
      <c r="Y26" s="43"/>
      <c r="Z26" s="43"/>
      <c r="AA26" s="43"/>
      <c r="AB26" s="43"/>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24"/>
      <c r="GQ26" s="224"/>
      <c r="GR26" s="224"/>
      <c r="GS26" s="224"/>
      <c r="GT26" s="224"/>
      <c r="GU26" s="224"/>
      <c r="GV26" s="224"/>
      <c r="GW26" s="224"/>
      <c r="GX26" s="224"/>
      <c r="GY26" s="224"/>
      <c r="GZ26" s="224"/>
      <c r="HA26" s="224"/>
      <c r="HB26" s="224"/>
      <c r="HC26" s="224"/>
      <c r="HD26" s="224"/>
      <c r="HE26" s="224"/>
      <c r="HF26" s="224"/>
      <c r="HG26" s="224"/>
      <c r="HH26" s="224"/>
      <c r="HI26" s="224"/>
      <c r="HJ26" s="224"/>
      <c r="HK26" s="224"/>
      <c r="HL26" s="224"/>
      <c r="HM26" s="224"/>
      <c r="HN26" s="224"/>
      <c r="HO26" s="224"/>
      <c r="HP26" s="224"/>
      <c r="HQ26" s="224"/>
      <c r="HR26" s="224"/>
      <c r="HS26" s="224"/>
      <c r="HT26" s="224"/>
      <c r="HU26" s="224"/>
      <c r="HV26" s="224"/>
      <c r="HW26" s="224"/>
      <c r="HX26" s="224"/>
      <c r="HY26" s="224"/>
      <c r="HZ26" s="224"/>
      <c r="IA26" s="224"/>
      <c r="IB26" s="224"/>
      <c r="IC26" s="224"/>
      <c r="ID26" s="224"/>
      <c r="IE26" s="224"/>
      <c r="IF26" s="224"/>
      <c r="IG26" s="224"/>
      <c r="IH26" s="224"/>
      <c r="II26" s="224"/>
      <c r="IJ26" s="224"/>
      <c r="IK26" s="224"/>
      <c r="IL26" s="224"/>
    </row>
    <row r="27" spans="1:246" ht="24.75" customHeight="1">
      <c r="A27" s="284"/>
      <c r="B27" s="5" t="s">
        <v>22</v>
      </c>
      <c r="C27" s="319"/>
      <c r="D27" s="155"/>
      <c r="E27" s="319"/>
      <c r="F27" s="160"/>
      <c r="G27" s="319"/>
      <c r="H27" s="160"/>
      <c r="I27" s="319"/>
      <c r="J27" s="160"/>
      <c r="K27" s="319"/>
      <c r="L27" s="43"/>
      <c r="M27" s="43"/>
      <c r="N27" s="43"/>
      <c r="O27" s="43"/>
      <c r="P27" s="43"/>
      <c r="Q27" s="43"/>
      <c r="R27" s="43"/>
      <c r="S27" s="43"/>
      <c r="T27" s="43"/>
      <c r="U27" s="43"/>
      <c r="V27" s="43"/>
      <c r="W27" s="43"/>
      <c r="X27" s="43"/>
      <c r="Y27" s="43"/>
      <c r="Z27" s="43"/>
      <c r="AA27" s="43"/>
      <c r="AB27" s="43"/>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224"/>
      <c r="FG27" s="224"/>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24"/>
      <c r="GF27" s="224"/>
      <c r="GG27" s="224"/>
      <c r="GH27" s="224"/>
      <c r="GI27" s="224"/>
      <c r="GJ27" s="224"/>
      <c r="GK27" s="224"/>
      <c r="GL27" s="224"/>
      <c r="GM27" s="224"/>
      <c r="GN27" s="224"/>
      <c r="GO27" s="224"/>
      <c r="GP27" s="224"/>
      <c r="GQ27" s="224"/>
      <c r="GR27" s="224"/>
      <c r="GS27" s="224"/>
      <c r="GT27" s="224"/>
      <c r="GU27" s="224"/>
      <c r="GV27" s="224"/>
      <c r="GW27" s="224"/>
      <c r="GX27" s="224"/>
      <c r="GY27" s="224"/>
      <c r="GZ27" s="224"/>
      <c r="HA27" s="224"/>
      <c r="HB27" s="224"/>
      <c r="HC27" s="224"/>
      <c r="HD27" s="224"/>
      <c r="HE27" s="224"/>
      <c r="HF27" s="224"/>
      <c r="HG27" s="224"/>
      <c r="HH27" s="224"/>
      <c r="HI27" s="224"/>
      <c r="HJ27" s="224"/>
      <c r="HK27" s="224"/>
      <c r="HL27" s="224"/>
      <c r="HM27" s="224"/>
      <c r="HN27" s="224"/>
      <c r="HO27" s="224"/>
      <c r="HP27" s="224"/>
      <c r="HQ27" s="224"/>
      <c r="HR27" s="224"/>
      <c r="HS27" s="224"/>
      <c r="HT27" s="224"/>
      <c r="HU27" s="224"/>
      <c r="HV27" s="224"/>
      <c r="HW27" s="224"/>
      <c r="HX27" s="224"/>
      <c r="HY27" s="224"/>
      <c r="HZ27" s="224"/>
      <c r="IA27" s="224"/>
      <c r="IB27" s="224"/>
      <c r="IC27" s="224"/>
      <c r="ID27" s="224"/>
      <c r="IE27" s="224"/>
      <c r="IF27" s="224"/>
      <c r="IG27" s="224"/>
      <c r="IH27" s="224"/>
      <c r="II27" s="224"/>
      <c r="IJ27" s="224"/>
      <c r="IK27" s="224"/>
      <c r="IL27" s="224"/>
    </row>
    <row r="28" spans="1:246" ht="20.100000000000001" customHeight="1">
      <c r="A28" s="284" t="s">
        <v>857</v>
      </c>
      <c r="B28" s="5" t="s">
        <v>22</v>
      </c>
      <c r="C28" s="155">
        <f>ROUND(SUM(C18-C26),1)</f>
        <v>139</v>
      </c>
      <c r="D28" s="155"/>
      <c r="E28" s="155">
        <f>ROUND(SUM(E18-E26),1)</f>
        <v>6409</v>
      </c>
      <c r="F28" s="160"/>
      <c r="G28" s="155">
        <f>ROUND(SUM(G18-G26),1)</f>
        <v>708</v>
      </c>
      <c r="H28" s="160"/>
      <c r="I28" s="155">
        <f>ROUND(SUM(I18-I26),1)</f>
        <v>7256</v>
      </c>
      <c r="J28" s="160"/>
      <c r="K28" s="155">
        <f>ROUND(SUM(K18-K26),1)</f>
        <v>5677</v>
      </c>
      <c r="L28" s="43"/>
      <c r="M28" s="43"/>
      <c r="N28" s="43"/>
      <c r="O28" s="43"/>
      <c r="P28" s="43"/>
      <c r="Q28" s="43"/>
      <c r="R28" s="43"/>
      <c r="S28" s="43"/>
      <c r="T28" s="43"/>
      <c r="U28" s="43"/>
      <c r="V28" s="43"/>
      <c r="W28" s="43"/>
      <c r="X28" s="43"/>
      <c r="Y28" s="43"/>
      <c r="Z28" s="43"/>
      <c r="AA28" s="43"/>
      <c r="AB28" s="43"/>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c r="FE28" s="224"/>
      <c r="FF28" s="224"/>
      <c r="FG28" s="224"/>
      <c r="FH28" s="224"/>
      <c r="FI28" s="224"/>
      <c r="FJ28" s="224"/>
      <c r="FK28" s="224"/>
      <c r="FL28" s="224"/>
      <c r="FM28" s="224"/>
      <c r="FN28" s="224"/>
      <c r="FO28" s="224"/>
      <c r="FP28" s="224"/>
      <c r="FQ28" s="224"/>
      <c r="FR28" s="224"/>
      <c r="FS28" s="224"/>
      <c r="FT28" s="224"/>
      <c r="FU28" s="224"/>
      <c r="FV28" s="224"/>
      <c r="FW28" s="224"/>
      <c r="FX28" s="224"/>
      <c r="FY28" s="224"/>
      <c r="FZ28" s="224"/>
      <c r="GA28" s="224"/>
      <c r="GB28" s="224"/>
      <c r="GC28" s="224"/>
      <c r="GD28" s="224"/>
      <c r="GE28" s="224"/>
      <c r="GF28" s="224"/>
      <c r="GG28" s="224"/>
      <c r="GH28" s="224"/>
      <c r="GI28" s="224"/>
      <c r="GJ28" s="224"/>
      <c r="GK28" s="224"/>
      <c r="GL28" s="224"/>
      <c r="GM28" s="224"/>
      <c r="GN28" s="224"/>
      <c r="GO28" s="224"/>
      <c r="GP28" s="224"/>
      <c r="GQ28" s="224"/>
      <c r="GR28" s="224"/>
      <c r="GS28" s="224"/>
      <c r="GT28" s="224"/>
      <c r="GU28" s="224"/>
      <c r="GV28" s="224"/>
      <c r="GW28" s="224"/>
      <c r="GX28" s="224"/>
      <c r="GY28" s="224"/>
      <c r="GZ28" s="224"/>
      <c r="HA28" s="224"/>
      <c r="HB28" s="224"/>
      <c r="HC28" s="224"/>
      <c r="HD28" s="224"/>
      <c r="HE28" s="224"/>
      <c r="HF28" s="224"/>
      <c r="HG28" s="224"/>
      <c r="HH28" s="224"/>
      <c r="HI28" s="224"/>
      <c r="HJ28" s="224"/>
      <c r="HK28" s="224"/>
      <c r="HL28" s="224"/>
      <c r="HM28" s="224"/>
      <c r="HN28" s="224"/>
      <c r="HO28" s="224"/>
      <c r="HP28" s="224"/>
      <c r="HQ28" s="224"/>
      <c r="HR28" s="224"/>
      <c r="HS28" s="224"/>
      <c r="HT28" s="224"/>
      <c r="HU28" s="224"/>
      <c r="HV28" s="224"/>
      <c r="HW28" s="224"/>
      <c r="HX28" s="224"/>
      <c r="HY28" s="224"/>
      <c r="HZ28" s="224"/>
      <c r="IA28" s="224"/>
      <c r="IB28" s="224"/>
      <c r="IC28" s="224"/>
      <c r="ID28" s="224"/>
      <c r="IE28" s="224"/>
      <c r="IF28" s="224"/>
      <c r="IG28" s="224"/>
      <c r="IH28" s="224"/>
      <c r="II28" s="224"/>
      <c r="IJ28" s="224"/>
      <c r="IK28" s="224"/>
      <c r="IL28" s="224"/>
    </row>
    <row r="29" spans="1:246" ht="20.100000000000001" customHeight="1">
      <c r="A29" s="284"/>
      <c r="B29" s="5" t="s">
        <v>22</v>
      </c>
      <c r="C29" s="154"/>
      <c r="D29" s="148"/>
      <c r="E29" s="154"/>
      <c r="F29" s="147"/>
      <c r="G29" s="154"/>
      <c r="H29" s="147"/>
      <c r="I29" s="154"/>
      <c r="J29" s="147"/>
      <c r="K29" s="154"/>
      <c r="L29" s="43"/>
      <c r="M29" s="43"/>
      <c r="N29" s="43"/>
      <c r="O29" s="43"/>
      <c r="P29" s="43"/>
      <c r="Q29" s="43"/>
      <c r="R29" s="43"/>
      <c r="S29" s="43"/>
      <c r="T29" s="43"/>
      <c r="U29" s="43"/>
      <c r="V29" s="43"/>
      <c r="W29" s="43"/>
      <c r="X29" s="43"/>
      <c r="Y29" s="43"/>
      <c r="Z29" s="43"/>
      <c r="AA29" s="43"/>
      <c r="AB29" s="43"/>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4"/>
      <c r="FK29" s="224"/>
      <c r="FL29" s="224"/>
      <c r="FM29" s="224"/>
      <c r="FN29" s="224"/>
      <c r="FO29" s="224"/>
      <c r="FP29" s="224"/>
      <c r="FQ29" s="224"/>
      <c r="FR29" s="224"/>
      <c r="FS29" s="224"/>
      <c r="FT29" s="224"/>
      <c r="FU29" s="224"/>
      <c r="FV29" s="224"/>
      <c r="FW29" s="224"/>
      <c r="FX29" s="224"/>
      <c r="FY29" s="224"/>
      <c r="FZ29" s="224"/>
      <c r="GA29" s="224"/>
      <c r="GB29" s="224"/>
      <c r="GC29" s="224"/>
      <c r="GD29" s="224"/>
      <c r="GE29" s="224"/>
      <c r="GF29" s="224"/>
      <c r="GG29" s="224"/>
      <c r="GH29" s="224"/>
      <c r="GI29" s="224"/>
      <c r="GJ29" s="224"/>
      <c r="GK29" s="224"/>
      <c r="GL29" s="224"/>
      <c r="GM29" s="224"/>
      <c r="GN29" s="224"/>
      <c r="GO29" s="224"/>
      <c r="GP29" s="224"/>
      <c r="GQ29" s="224"/>
      <c r="GR29" s="224"/>
      <c r="GS29" s="224"/>
      <c r="GT29" s="224"/>
      <c r="GU29" s="224"/>
      <c r="GV29" s="224"/>
      <c r="GW29" s="224"/>
      <c r="GX29" s="224"/>
      <c r="GY29" s="224"/>
      <c r="GZ29" s="224"/>
      <c r="HA29" s="224"/>
      <c r="HB29" s="224"/>
      <c r="HC29" s="224"/>
      <c r="HD29" s="224"/>
      <c r="HE29" s="224"/>
      <c r="HF29" s="224"/>
      <c r="HG29" s="224"/>
      <c r="HH29" s="224"/>
      <c r="HI29" s="224"/>
      <c r="HJ29" s="224"/>
      <c r="HK29" s="224"/>
      <c r="HL29" s="224"/>
      <c r="HM29" s="224"/>
      <c r="HN29" s="224"/>
      <c r="HO29" s="224"/>
      <c r="HP29" s="224"/>
      <c r="HQ29" s="224"/>
      <c r="HR29" s="224"/>
      <c r="HS29" s="224"/>
      <c r="HT29" s="224"/>
      <c r="HU29" s="224"/>
      <c r="HV29" s="224"/>
      <c r="HW29" s="224"/>
      <c r="HX29" s="224"/>
      <c r="HY29" s="224"/>
      <c r="HZ29" s="224"/>
      <c r="IA29" s="224"/>
      <c r="IB29" s="224"/>
      <c r="IC29" s="224"/>
      <c r="ID29" s="224"/>
      <c r="IE29" s="224"/>
      <c r="IF29" s="224"/>
      <c r="IG29" s="224"/>
      <c r="IH29" s="224"/>
      <c r="II29" s="224"/>
      <c r="IJ29" s="224"/>
      <c r="IK29" s="224"/>
      <c r="IL29" s="224"/>
    </row>
    <row r="30" spans="1:246" ht="17.100000000000001" customHeight="1">
      <c r="A30" s="150"/>
      <c r="B30" s="5" t="s">
        <v>22</v>
      </c>
      <c r="C30" s="148"/>
      <c r="D30" s="148"/>
      <c r="E30" s="148"/>
      <c r="F30" s="147"/>
      <c r="G30" s="148"/>
      <c r="H30" s="147"/>
      <c r="I30" s="148"/>
      <c r="J30" s="147"/>
      <c r="K30" s="148"/>
      <c r="L30" s="43"/>
      <c r="M30" s="43"/>
      <c r="N30" s="43"/>
      <c r="O30" s="43"/>
      <c r="P30" s="43"/>
      <c r="Q30" s="43"/>
      <c r="R30" s="43"/>
      <c r="S30" s="43"/>
      <c r="T30" s="43"/>
      <c r="U30" s="43"/>
      <c r="V30" s="43"/>
      <c r="W30" s="43"/>
      <c r="X30" s="43"/>
      <c r="Y30" s="43"/>
      <c r="Z30" s="43"/>
      <c r="AA30" s="43"/>
      <c r="AB30" s="43"/>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c r="FE30" s="224"/>
      <c r="FF30" s="224"/>
      <c r="FG30" s="224"/>
      <c r="FH30" s="224"/>
      <c r="FI30" s="224"/>
      <c r="FJ30" s="224"/>
      <c r="FK30" s="224"/>
      <c r="FL30" s="224"/>
      <c r="FM30" s="224"/>
      <c r="FN30" s="224"/>
      <c r="FO30" s="224"/>
      <c r="FP30" s="224"/>
      <c r="FQ30" s="224"/>
      <c r="FR30" s="224"/>
      <c r="FS30" s="224"/>
      <c r="FT30" s="224"/>
      <c r="FU30" s="224"/>
      <c r="FV30" s="224"/>
      <c r="FW30" s="224"/>
      <c r="FX30" s="224"/>
      <c r="FY30" s="224"/>
      <c r="FZ30" s="224"/>
      <c r="GA30" s="224"/>
      <c r="GB30" s="224"/>
      <c r="GC30" s="224"/>
      <c r="GD30" s="224"/>
      <c r="GE30" s="224"/>
      <c r="GF30" s="224"/>
      <c r="GG30" s="224"/>
      <c r="GH30" s="224"/>
      <c r="GI30" s="224"/>
      <c r="GJ30" s="224"/>
      <c r="GK30" s="224"/>
      <c r="GL30" s="224"/>
      <c r="GM30" s="224"/>
      <c r="GN30" s="224"/>
      <c r="GO30" s="224"/>
      <c r="GP30" s="224"/>
      <c r="GQ30" s="224"/>
      <c r="GR30" s="224"/>
      <c r="GS30" s="224"/>
      <c r="GT30" s="224"/>
      <c r="GU30" s="224"/>
      <c r="GV30" s="224"/>
      <c r="GW30" s="224"/>
      <c r="GX30" s="224"/>
      <c r="GY30" s="224"/>
      <c r="GZ30" s="224"/>
      <c r="HA30" s="224"/>
      <c r="HB30" s="224"/>
      <c r="HC30" s="224"/>
      <c r="HD30" s="224"/>
      <c r="HE30" s="224"/>
      <c r="HF30" s="224"/>
      <c r="HG30" s="224"/>
      <c r="HH30" s="224"/>
      <c r="HI30" s="224"/>
      <c r="HJ30" s="224"/>
      <c r="HK30" s="224"/>
      <c r="HL30" s="224"/>
      <c r="HM30" s="224"/>
      <c r="HN30" s="224"/>
      <c r="HO30" s="224"/>
      <c r="HP30" s="224"/>
      <c r="HQ30" s="224"/>
      <c r="HR30" s="224"/>
      <c r="HS30" s="224"/>
      <c r="HT30" s="224"/>
      <c r="HU30" s="224"/>
      <c r="HV30" s="224"/>
      <c r="HW30" s="224"/>
      <c r="HX30" s="224"/>
      <c r="HY30" s="224"/>
      <c r="HZ30" s="224"/>
      <c r="IA30" s="224"/>
      <c r="IB30" s="224"/>
      <c r="IC30" s="224"/>
      <c r="ID30" s="224"/>
      <c r="IE30" s="224"/>
      <c r="IF30" s="224"/>
      <c r="IG30" s="224"/>
      <c r="IH30" s="224"/>
      <c r="II30" s="224"/>
      <c r="IJ30" s="224"/>
      <c r="IK30" s="224"/>
      <c r="IL30" s="224"/>
    </row>
    <row r="31" spans="1:246" ht="20.100000000000001" customHeight="1">
      <c r="A31" s="284" t="s">
        <v>1331</v>
      </c>
      <c r="B31" s="5" t="s">
        <v>22</v>
      </c>
      <c r="C31" s="155">
        <v>3201</v>
      </c>
      <c r="D31" s="155"/>
      <c r="E31" s="155">
        <v>30788</v>
      </c>
      <c r="F31" s="160"/>
      <c r="G31" s="155">
        <v>11874</v>
      </c>
      <c r="H31" s="160"/>
      <c r="I31" s="155">
        <f>ROUND(SUM(C31:G31),1)</f>
        <v>45863</v>
      </c>
      <c r="J31" s="160"/>
      <c r="K31" s="155">
        <v>40186</v>
      </c>
      <c r="L31" s="43"/>
      <c r="M31" s="43"/>
      <c r="N31" s="43"/>
      <c r="O31" s="43"/>
      <c r="P31" s="43"/>
      <c r="Q31" s="43"/>
      <c r="R31" s="43"/>
      <c r="S31" s="43"/>
      <c r="T31" s="43"/>
      <c r="U31" s="43"/>
      <c r="V31" s="43"/>
      <c r="W31" s="43"/>
      <c r="X31" s="43"/>
      <c r="Y31" s="43"/>
      <c r="Z31" s="43"/>
      <c r="AA31" s="43"/>
      <c r="AB31" s="43"/>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c r="HF31" s="224"/>
      <c r="HG31" s="224"/>
      <c r="HH31" s="224"/>
      <c r="HI31" s="224"/>
      <c r="HJ31" s="224"/>
      <c r="HK31" s="224"/>
      <c r="HL31" s="224"/>
      <c r="HM31" s="224"/>
      <c r="HN31" s="224"/>
      <c r="HO31" s="224"/>
      <c r="HP31" s="224"/>
      <c r="HQ31" s="224"/>
      <c r="HR31" s="224"/>
      <c r="HS31" s="224"/>
      <c r="HT31" s="224"/>
      <c r="HU31" s="224"/>
      <c r="HV31" s="224"/>
      <c r="HW31" s="224"/>
      <c r="HX31" s="224"/>
      <c r="HY31" s="224"/>
      <c r="HZ31" s="224"/>
      <c r="IA31" s="224"/>
      <c r="IB31" s="224"/>
      <c r="IC31" s="224"/>
      <c r="ID31" s="224"/>
      <c r="IE31" s="224"/>
      <c r="IF31" s="224"/>
      <c r="IG31" s="224"/>
      <c r="IH31" s="224"/>
      <c r="II31" s="224"/>
      <c r="IJ31" s="224"/>
      <c r="IK31" s="224"/>
      <c r="IL31" s="224"/>
    </row>
    <row r="32" spans="1:246" ht="20.100000000000001" customHeight="1">
      <c r="A32" s="284"/>
      <c r="B32" s="5" t="s">
        <v>22</v>
      </c>
      <c r="C32" s="295"/>
      <c r="D32" s="150"/>
      <c r="E32" s="295"/>
      <c r="F32" s="149"/>
      <c r="G32" s="295"/>
      <c r="H32" s="149"/>
      <c r="I32" s="295"/>
      <c r="J32" s="149"/>
      <c r="K32" s="295"/>
      <c r="L32" s="43"/>
      <c r="M32" s="43"/>
      <c r="N32" s="43"/>
      <c r="O32" s="43"/>
      <c r="P32" s="43"/>
      <c r="Q32" s="43"/>
      <c r="R32" s="43"/>
      <c r="S32" s="43"/>
      <c r="T32" s="43"/>
      <c r="U32" s="43"/>
      <c r="V32" s="43"/>
      <c r="W32" s="43"/>
      <c r="X32" s="43"/>
      <c r="Y32" s="43"/>
      <c r="Z32" s="43"/>
      <c r="AA32" s="43"/>
      <c r="AB32" s="43"/>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c r="FE32" s="224"/>
      <c r="FF32" s="224"/>
      <c r="FG32" s="224"/>
      <c r="FH32" s="224"/>
      <c r="FI32" s="224"/>
      <c r="FJ32" s="224"/>
      <c r="FK32" s="224"/>
      <c r="FL32" s="224"/>
      <c r="FM32" s="224"/>
      <c r="FN32" s="224"/>
      <c r="FO32" s="224"/>
      <c r="FP32" s="224"/>
      <c r="FQ32" s="224"/>
      <c r="FR32" s="224"/>
      <c r="FS32" s="224"/>
      <c r="FT32" s="224"/>
      <c r="FU32" s="224"/>
      <c r="FV32" s="224"/>
      <c r="FW32" s="224"/>
      <c r="FX32" s="224"/>
      <c r="FY32" s="224"/>
      <c r="FZ32" s="224"/>
      <c r="GA32" s="224"/>
      <c r="GB32" s="224"/>
      <c r="GC32" s="224"/>
      <c r="GD32" s="224"/>
      <c r="GE32" s="224"/>
      <c r="GF32" s="224"/>
      <c r="GG32" s="224"/>
      <c r="GH32" s="224"/>
      <c r="GI32" s="224"/>
      <c r="GJ32" s="224"/>
      <c r="GK32" s="224"/>
      <c r="GL32" s="224"/>
      <c r="GM32" s="224"/>
      <c r="GN32" s="224"/>
      <c r="GO32" s="224"/>
      <c r="GP32" s="224"/>
      <c r="GQ32" s="224"/>
      <c r="GR32" s="224"/>
      <c r="GS32" s="224"/>
      <c r="GT32" s="224"/>
      <c r="GU32" s="224"/>
      <c r="GV32" s="224"/>
      <c r="GW32" s="224"/>
      <c r="GX32" s="224"/>
      <c r="GY32" s="224"/>
      <c r="GZ32" s="224"/>
      <c r="HA32" s="224"/>
      <c r="HB32" s="224"/>
      <c r="HC32" s="224"/>
      <c r="HD32" s="224"/>
      <c r="HE32" s="224"/>
      <c r="HF32" s="224"/>
      <c r="HG32" s="224"/>
      <c r="HH32" s="224"/>
      <c r="HI32" s="224"/>
      <c r="HJ32" s="224"/>
      <c r="HK32" s="224"/>
      <c r="HL32" s="224"/>
      <c r="HM32" s="224"/>
      <c r="HN32" s="224"/>
      <c r="HO32" s="224"/>
      <c r="HP32" s="224"/>
      <c r="HQ32" s="224"/>
      <c r="HR32" s="224"/>
      <c r="HS32" s="224"/>
      <c r="HT32" s="224"/>
      <c r="HU32" s="224"/>
      <c r="HV32" s="224"/>
      <c r="HW32" s="224"/>
      <c r="HX32" s="224"/>
      <c r="HY32" s="224"/>
      <c r="HZ32" s="224"/>
      <c r="IA32" s="224"/>
      <c r="IB32" s="224"/>
      <c r="IC32" s="224"/>
      <c r="ID32" s="224"/>
      <c r="IE32" s="224"/>
      <c r="IF32" s="224"/>
      <c r="IG32" s="224"/>
      <c r="IH32" s="224"/>
      <c r="II32" s="224"/>
      <c r="IJ32" s="224"/>
      <c r="IK32" s="224"/>
      <c r="IL32" s="224"/>
    </row>
    <row r="33" spans="1:246" ht="24" customHeight="1" thickBot="1">
      <c r="A33" s="284" t="s">
        <v>673</v>
      </c>
      <c r="B33" s="5" t="s">
        <v>22</v>
      </c>
      <c r="C33" s="320">
        <f>ROUND(SUM(C28:C31),1)</f>
        <v>3340</v>
      </c>
      <c r="D33" s="320"/>
      <c r="E33" s="744">
        <f>ROUND(SUM(E28:E31),1)</f>
        <v>37197</v>
      </c>
      <c r="F33" s="228"/>
      <c r="G33" s="320">
        <f>ROUND(SUM(G28:G31),1)</f>
        <v>12582</v>
      </c>
      <c r="H33" s="228"/>
      <c r="I33" s="320">
        <f>ROUND(SUM(I28:I31),1)</f>
        <v>53119</v>
      </c>
      <c r="J33" s="228"/>
      <c r="K33" s="320">
        <f>ROUND(SUM(K28:K31),1)</f>
        <v>45863</v>
      </c>
      <c r="L33" s="43"/>
      <c r="M33" s="43"/>
      <c r="N33" s="43"/>
      <c r="O33" s="43"/>
      <c r="P33" s="43"/>
      <c r="Q33" s="43"/>
      <c r="R33" s="43"/>
      <c r="S33" s="43"/>
      <c r="T33" s="43"/>
      <c r="U33" s="43"/>
      <c r="V33" s="43"/>
      <c r="W33" s="43"/>
      <c r="X33" s="43"/>
      <c r="Y33" s="43"/>
      <c r="Z33" s="43"/>
      <c r="AA33" s="43"/>
      <c r="AB33" s="43"/>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c r="EO33" s="224"/>
      <c r="EP33" s="224"/>
      <c r="EQ33" s="224"/>
      <c r="ER33" s="224"/>
      <c r="ES33" s="224"/>
      <c r="ET33" s="224"/>
      <c r="EU33" s="224"/>
      <c r="EV33" s="224"/>
      <c r="EW33" s="224"/>
      <c r="EX33" s="224"/>
      <c r="EY33" s="224"/>
      <c r="EZ33" s="224"/>
      <c r="FA33" s="224"/>
      <c r="FB33" s="224"/>
      <c r="FC33" s="224"/>
      <c r="FD33" s="224"/>
      <c r="FE33" s="224"/>
      <c r="FF33" s="224"/>
      <c r="FG33" s="224"/>
      <c r="FH33" s="224"/>
      <c r="FI33" s="224"/>
      <c r="FJ33" s="224"/>
      <c r="FK33" s="224"/>
      <c r="FL33" s="224"/>
      <c r="FM33" s="224"/>
      <c r="FN33" s="224"/>
      <c r="FO33" s="224"/>
      <c r="FP33" s="224"/>
      <c r="FQ33" s="224"/>
      <c r="FR33" s="224"/>
      <c r="FS33" s="224"/>
      <c r="FT33" s="224"/>
      <c r="FU33" s="224"/>
      <c r="FV33" s="224"/>
      <c r="FW33" s="224"/>
      <c r="FX33" s="224"/>
      <c r="FY33" s="224"/>
      <c r="FZ33" s="224"/>
      <c r="GA33" s="224"/>
      <c r="GB33" s="224"/>
      <c r="GC33" s="224"/>
      <c r="GD33" s="224"/>
      <c r="GE33" s="224"/>
      <c r="GF33" s="224"/>
      <c r="GG33" s="224"/>
      <c r="GH33" s="224"/>
      <c r="GI33" s="224"/>
      <c r="GJ33" s="224"/>
      <c r="GK33" s="224"/>
      <c r="GL33" s="224"/>
      <c r="GM33" s="224"/>
      <c r="GN33" s="224"/>
      <c r="GO33" s="224"/>
      <c r="GP33" s="224"/>
      <c r="GQ33" s="224"/>
      <c r="GR33" s="224"/>
      <c r="GS33" s="224"/>
      <c r="GT33" s="224"/>
      <c r="GU33" s="224"/>
      <c r="GV33" s="224"/>
      <c r="GW33" s="224"/>
      <c r="GX33" s="224"/>
      <c r="GY33" s="224"/>
      <c r="GZ33" s="224"/>
      <c r="HA33" s="224"/>
      <c r="HB33" s="224"/>
      <c r="HC33" s="224"/>
      <c r="HD33" s="224"/>
      <c r="HE33" s="224"/>
      <c r="HF33" s="224"/>
      <c r="HG33" s="224"/>
      <c r="HH33" s="224"/>
      <c r="HI33" s="224"/>
      <c r="HJ33" s="224"/>
      <c r="HK33" s="224"/>
      <c r="HL33" s="224"/>
      <c r="HM33" s="224"/>
      <c r="HN33" s="224"/>
      <c r="HO33" s="224"/>
      <c r="HP33" s="224"/>
      <c r="HQ33" s="224"/>
      <c r="HR33" s="224"/>
      <c r="HS33" s="224"/>
      <c r="HT33" s="224"/>
      <c r="HU33" s="224"/>
      <c r="HV33" s="224"/>
      <c r="HW33" s="224"/>
      <c r="HX33" s="224"/>
      <c r="HY33" s="224"/>
      <c r="HZ33" s="224"/>
      <c r="IA33" s="224"/>
      <c r="IB33" s="224"/>
      <c r="IC33" s="224"/>
      <c r="ID33" s="224"/>
      <c r="IE33" s="224"/>
      <c r="IF33" s="224"/>
      <c r="IG33" s="224"/>
      <c r="IH33" s="224"/>
      <c r="II33" s="224"/>
      <c r="IJ33" s="224"/>
      <c r="IK33" s="224"/>
      <c r="IL33" s="224"/>
    </row>
    <row r="34" spans="1:246" ht="16.350000000000001" customHeight="1" thickTop="1">
      <c r="A34" s="150"/>
      <c r="B34" s="150"/>
      <c r="C34" s="321"/>
      <c r="D34" s="150"/>
      <c r="E34" s="150"/>
      <c r="F34" s="149"/>
      <c r="G34" s="321"/>
      <c r="H34" s="149"/>
      <c r="I34" s="321"/>
      <c r="J34" s="149"/>
      <c r="K34" s="321"/>
      <c r="L34" s="43"/>
      <c r="M34" s="43"/>
      <c r="N34" s="43"/>
      <c r="O34" s="43"/>
      <c r="P34" s="43"/>
      <c r="Q34" s="43"/>
      <c r="R34" s="43"/>
      <c r="S34" s="43"/>
      <c r="T34" s="43"/>
      <c r="U34" s="43"/>
      <c r="V34" s="43"/>
      <c r="W34" s="43"/>
      <c r="X34" s="43"/>
      <c r="Y34" s="43"/>
      <c r="Z34" s="43"/>
      <c r="AA34" s="43"/>
      <c r="AB34" s="43"/>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4"/>
      <c r="GH34" s="224"/>
      <c r="GI34" s="224"/>
      <c r="GJ34" s="224"/>
      <c r="GK34" s="224"/>
      <c r="GL34" s="224"/>
      <c r="GM34" s="224"/>
      <c r="GN34" s="224"/>
      <c r="GO34" s="224"/>
      <c r="GP34" s="224"/>
      <c r="GQ34" s="224"/>
      <c r="GR34" s="224"/>
      <c r="GS34" s="224"/>
      <c r="GT34" s="224"/>
      <c r="GU34" s="224"/>
      <c r="GV34" s="224"/>
      <c r="GW34" s="224"/>
      <c r="GX34" s="224"/>
      <c r="GY34" s="224"/>
      <c r="GZ34" s="224"/>
      <c r="HA34" s="224"/>
      <c r="HB34" s="224"/>
      <c r="HC34" s="224"/>
      <c r="HD34" s="224"/>
      <c r="HE34" s="224"/>
      <c r="HF34" s="224"/>
      <c r="HG34" s="224"/>
      <c r="HH34" s="224"/>
      <c r="HI34" s="224"/>
      <c r="HJ34" s="224"/>
      <c r="HK34" s="224"/>
      <c r="HL34" s="224"/>
      <c r="HM34" s="224"/>
      <c r="HN34" s="224"/>
      <c r="HO34" s="224"/>
      <c r="HP34" s="224"/>
      <c r="HQ34" s="224"/>
      <c r="HR34" s="224"/>
      <c r="HS34" s="224"/>
      <c r="HT34" s="224"/>
      <c r="HU34" s="224"/>
      <c r="HV34" s="224"/>
      <c r="HW34" s="224"/>
      <c r="HX34" s="224"/>
      <c r="HY34" s="224"/>
      <c r="HZ34" s="224"/>
      <c r="IA34" s="224"/>
      <c r="IB34" s="224"/>
      <c r="IC34" s="224"/>
      <c r="ID34" s="224"/>
      <c r="IE34" s="224"/>
      <c r="IF34" s="224"/>
      <c r="IG34" s="224"/>
      <c r="IH34" s="224"/>
      <c r="II34" s="224"/>
      <c r="IJ34" s="224"/>
      <c r="IK34" s="224"/>
      <c r="IL34" s="224"/>
    </row>
    <row r="35" spans="1:246" ht="15.75">
      <c r="A35" s="545" t="s">
        <v>22</v>
      </c>
      <c r="B35" s="322"/>
      <c r="C35" s="298"/>
      <c r="D35" s="298"/>
      <c r="E35" s="298"/>
      <c r="F35" s="298"/>
      <c r="G35" s="298"/>
      <c r="H35" s="298"/>
      <c r="I35" s="298"/>
      <c r="J35" s="298"/>
      <c r="K35" s="298"/>
      <c r="L35" s="298"/>
      <c r="M35" s="43"/>
      <c r="N35" s="43"/>
      <c r="O35" s="43"/>
      <c r="P35" s="43"/>
      <c r="Q35" s="43"/>
      <c r="R35" s="43"/>
      <c r="S35" s="43"/>
      <c r="T35" s="43"/>
      <c r="U35" s="43"/>
      <c r="V35" s="43"/>
      <c r="W35" s="43"/>
      <c r="X35" s="43"/>
      <c r="Y35" s="43"/>
      <c r="Z35" s="43"/>
      <c r="AA35" s="43"/>
      <c r="AB35" s="43"/>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4"/>
      <c r="GH35" s="224"/>
      <c r="GI35" s="224"/>
      <c r="GJ35" s="224"/>
      <c r="GK35" s="224"/>
      <c r="GL35" s="224"/>
      <c r="GM35" s="224"/>
      <c r="GN35" s="224"/>
      <c r="GO35" s="224"/>
      <c r="GP35" s="224"/>
      <c r="GQ35" s="224"/>
      <c r="GR35" s="224"/>
      <c r="GS35" s="224"/>
      <c r="GT35" s="224"/>
      <c r="GU35" s="224"/>
      <c r="GV35" s="224"/>
      <c r="GW35" s="224"/>
      <c r="GX35" s="224"/>
      <c r="GY35" s="224"/>
      <c r="GZ35" s="224"/>
      <c r="HA35" s="224"/>
      <c r="HB35" s="224"/>
      <c r="HC35" s="224"/>
      <c r="HD35" s="224"/>
      <c r="HE35" s="224"/>
      <c r="HF35" s="224"/>
      <c r="HG35" s="224"/>
      <c r="HH35" s="224"/>
      <c r="HI35" s="224"/>
      <c r="HJ35" s="224"/>
      <c r="HK35" s="224"/>
      <c r="HL35" s="224"/>
      <c r="HM35" s="224"/>
      <c r="HN35" s="224"/>
      <c r="HO35" s="224"/>
      <c r="HP35" s="224"/>
      <c r="HQ35" s="224"/>
      <c r="HR35" s="224"/>
      <c r="HS35" s="224"/>
      <c r="HT35" s="224"/>
      <c r="HU35" s="224"/>
      <c r="HV35" s="224"/>
      <c r="HW35" s="224"/>
      <c r="HX35" s="224"/>
      <c r="HY35" s="224"/>
      <c r="HZ35" s="224"/>
      <c r="IA35" s="224"/>
      <c r="IB35" s="224"/>
      <c r="IC35" s="224"/>
      <c r="ID35" s="224"/>
      <c r="IE35" s="224"/>
      <c r="IF35" s="224"/>
      <c r="IG35" s="224"/>
      <c r="IH35" s="224"/>
      <c r="II35" s="224"/>
      <c r="IJ35" s="224"/>
      <c r="IK35" s="224"/>
      <c r="IL35" s="224"/>
    </row>
    <row r="36" spans="1:246">
      <c r="A36" s="55"/>
      <c r="B36" s="55"/>
      <c r="C36" s="299"/>
      <c r="D36" s="299"/>
      <c r="E36" s="299"/>
      <c r="F36" s="299"/>
      <c r="G36" s="299"/>
      <c r="H36" s="299"/>
      <c r="I36" s="299"/>
      <c r="J36" s="299"/>
      <c r="K36" s="299"/>
      <c r="L36" s="299"/>
      <c r="M36" s="43"/>
      <c r="N36" s="43"/>
      <c r="O36" s="43"/>
      <c r="P36" s="43"/>
      <c r="Q36" s="43"/>
      <c r="R36" s="43"/>
      <c r="S36" s="43"/>
      <c r="T36" s="43"/>
      <c r="U36" s="43"/>
      <c r="V36" s="43"/>
      <c r="W36" s="43"/>
      <c r="X36" s="43"/>
      <c r="Y36" s="43"/>
      <c r="Z36" s="43"/>
      <c r="AA36" s="43"/>
      <c r="AB36" s="43"/>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c r="EO36" s="224"/>
      <c r="EP36" s="224"/>
      <c r="EQ36" s="224"/>
      <c r="ER36" s="224"/>
      <c r="ES36" s="224"/>
      <c r="ET36" s="224"/>
      <c r="EU36" s="224"/>
      <c r="EV36" s="224"/>
      <c r="EW36" s="224"/>
      <c r="EX36" s="224"/>
      <c r="EY36" s="224"/>
      <c r="EZ36" s="224"/>
      <c r="FA36" s="224"/>
      <c r="FB36" s="224"/>
      <c r="FC36" s="224"/>
      <c r="FD36" s="224"/>
      <c r="FE36" s="224"/>
      <c r="FF36" s="224"/>
      <c r="FG36" s="224"/>
      <c r="FH36" s="224"/>
      <c r="FI36" s="224"/>
      <c r="FJ36" s="224"/>
      <c r="FK36" s="224"/>
      <c r="FL36" s="224"/>
      <c r="FM36" s="224"/>
      <c r="FN36" s="224"/>
      <c r="FO36" s="224"/>
      <c r="FP36" s="224"/>
      <c r="FQ36" s="224"/>
      <c r="FR36" s="224"/>
      <c r="FS36" s="224"/>
      <c r="FT36" s="224"/>
      <c r="FU36" s="224"/>
      <c r="FV36" s="224"/>
      <c r="FW36" s="224"/>
      <c r="FX36" s="224"/>
      <c r="FY36" s="224"/>
      <c r="FZ36" s="224"/>
      <c r="GA36" s="224"/>
      <c r="GB36" s="224"/>
      <c r="GC36" s="224"/>
      <c r="GD36" s="224"/>
      <c r="GE36" s="224"/>
      <c r="GF36" s="224"/>
      <c r="GG36" s="224"/>
      <c r="GH36" s="224"/>
      <c r="GI36" s="224"/>
      <c r="GJ36" s="224"/>
      <c r="GK36" s="224"/>
      <c r="GL36" s="224"/>
      <c r="GM36" s="224"/>
      <c r="GN36" s="224"/>
      <c r="GO36" s="224"/>
      <c r="GP36" s="224"/>
      <c r="GQ36" s="224"/>
      <c r="GR36" s="224"/>
      <c r="GS36" s="224"/>
      <c r="GT36" s="224"/>
      <c r="GU36" s="224"/>
      <c r="GV36" s="224"/>
      <c r="GW36" s="224"/>
      <c r="GX36" s="224"/>
      <c r="GY36" s="224"/>
      <c r="GZ36" s="224"/>
      <c r="HA36" s="224"/>
      <c r="HB36" s="224"/>
      <c r="HC36" s="224"/>
      <c r="HD36" s="224"/>
      <c r="HE36" s="224"/>
      <c r="HF36" s="224"/>
      <c r="HG36" s="224"/>
      <c r="HH36" s="224"/>
      <c r="HI36" s="224"/>
      <c r="HJ36" s="224"/>
      <c r="HK36" s="224"/>
      <c r="HL36" s="224"/>
      <c r="HM36" s="224"/>
      <c r="HN36" s="224"/>
      <c r="HO36" s="224"/>
      <c r="HP36" s="224"/>
      <c r="HQ36" s="224"/>
      <c r="HR36" s="224"/>
      <c r="HS36" s="224"/>
      <c r="HT36" s="224"/>
      <c r="HU36" s="224"/>
      <c r="HV36" s="224"/>
      <c r="HW36" s="224"/>
      <c r="HX36" s="224"/>
      <c r="HY36" s="224"/>
      <c r="HZ36" s="224"/>
      <c r="IA36" s="224"/>
      <c r="IB36" s="224"/>
      <c r="IC36" s="224"/>
      <c r="ID36" s="224"/>
      <c r="IE36" s="224"/>
      <c r="IF36" s="224"/>
      <c r="IG36" s="224"/>
      <c r="IH36" s="224"/>
      <c r="II36" s="224"/>
      <c r="IJ36" s="224"/>
      <c r="IK36" s="224"/>
      <c r="IL36" s="224"/>
    </row>
    <row r="37" spans="1:246">
      <c r="A37" s="43"/>
      <c r="B37" s="43"/>
      <c r="C37" s="43"/>
      <c r="D37" s="43"/>
      <c r="E37" s="43"/>
      <c r="F37" s="56"/>
      <c r="G37" s="43"/>
      <c r="H37" s="56"/>
      <c r="I37" s="43"/>
      <c r="J37" s="56"/>
      <c r="K37" s="43"/>
      <c r="L37" s="43"/>
      <c r="M37" s="43"/>
      <c r="N37" s="43"/>
      <c r="O37" s="43"/>
      <c r="P37" s="43"/>
      <c r="Q37" s="43"/>
      <c r="R37" s="43"/>
      <c r="S37" s="43"/>
      <c r="T37" s="43"/>
      <c r="U37" s="43"/>
      <c r="V37" s="43"/>
      <c r="W37" s="43"/>
      <c r="X37" s="43"/>
      <c r="Y37" s="43"/>
      <c r="Z37" s="43"/>
      <c r="AA37" s="43"/>
      <c r="AB37" s="43"/>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4"/>
      <c r="GH37" s="224"/>
      <c r="GI37" s="224"/>
      <c r="GJ37" s="224"/>
      <c r="GK37" s="224"/>
      <c r="GL37" s="224"/>
      <c r="GM37" s="224"/>
      <c r="GN37" s="224"/>
      <c r="GO37" s="224"/>
      <c r="GP37" s="224"/>
      <c r="GQ37" s="224"/>
      <c r="GR37" s="224"/>
      <c r="GS37" s="224"/>
      <c r="GT37" s="224"/>
      <c r="GU37" s="224"/>
      <c r="GV37" s="224"/>
      <c r="GW37" s="224"/>
      <c r="GX37" s="224"/>
      <c r="GY37" s="224"/>
      <c r="GZ37" s="224"/>
      <c r="HA37" s="224"/>
      <c r="HB37" s="224"/>
      <c r="HC37" s="224"/>
      <c r="HD37" s="224"/>
      <c r="HE37" s="224"/>
      <c r="HF37" s="224"/>
      <c r="HG37" s="224"/>
      <c r="HH37" s="224"/>
      <c r="HI37" s="224"/>
      <c r="HJ37" s="224"/>
      <c r="HK37" s="224"/>
      <c r="HL37" s="224"/>
      <c r="HM37" s="224"/>
      <c r="HN37" s="224"/>
      <c r="HO37" s="224"/>
      <c r="HP37" s="224"/>
      <c r="HQ37" s="224"/>
      <c r="HR37" s="224"/>
      <c r="HS37" s="224"/>
      <c r="HT37" s="224"/>
      <c r="HU37" s="224"/>
      <c r="HV37" s="224"/>
      <c r="HW37" s="224"/>
      <c r="HX37" s="224"/>
      <c r="HY37" s="224"/>
      <c r="HZ37" s="224"/>
      <c r="IA37" s="224"/>
      <c r="IB37" s="224"/>
      <c r="IC37" s="224"/>
      <c r="ID37" s="224"/>
      <c r="IE37" s="224"/>
      <c r="IF37" s="224"/>
      <c r="IG37" s="224"/>
      <c r="IH37" s="224"/>
      <c r="II37" s="224"/>
      <c r="IJ37" s="224"/>
      <c r="IK37" s="224"/>
      <c r="IL37" s="224"/>
    </row>
    <row r="38" spans="1:246">
      <c r="A38" s="43"/>
      <c r="B38" s="43"/>
      <c r="C38" s="43"/>
      <c r="D38" s="43"/>
      <c r="E38" s="43"/>
      <c r="F38" s="56"/>
      <c r="G38" s="43"/>
      <c r="H38" s="56"/>
      <c r="I38" s="43"/>
      <c r="J38" s="56"/>
      <c r="K38" s="43"/>
      <c r="L38" s="43"/>
      <c r="M38" s="43"/>
      <c r="N38" s="43"/>
      <c r="O38" s="43"/>
      <c r="P38" s="43"/>
      <c r="Q38" s="43"/>
      <c r="R38" s="43"/>
      <c r="S38" s="43"/>
      <c r="T38" s="43"/>
      <c r="U38" s="43"/>
      <c r="V38" s="43"/>
      <c r="W38" s="43"/>
      <c r="X38" s="43"/>
      <c r="Y38" s="43"/>
      <c r="Z38" s="43"/>
      <c r="AA38" s="43"/>
      <c r="AB38" s="43"/>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row>
    <row r="39" spans="1:246">
      <c r="A39" s="43"/>
      <c r="B39" s="43"/>
      <c r="C39" s="43"/>
      <c r="D39" s="43"/>
      <c r="E39" s="43"/>
      <c r="F39" s="56"/>
      <c r="G39" s="43"/>
      <c r="H39" s="56"/>
      <c r="I39" s="43"/>
      <c r="J39" s="56"/>
      <c r="K39" s="43"/>
      <c r="L39" s="43"/>
      <c r="M39" s="43"/>
      <c r="N39" s="43"/>
      <c r="O39" s="43"/>
      <c r="P39" s="43"/>
      <c r="Q39" s="43"/>
      <c r="R39" s="43"/>
      <c r="S39" s="43"/>
      <c r="T39" s="43"/>
      <c r="U39" s="43"/>
      <c r="V39" s="43"/>
      <c r="W39" s="43"/>
      <c r="X39" s="43"/>
      <c r="Y39" s="43"/>
      <c r="Z39" s="43"/>
      <c r="AA39" s="43"/>
      <c r="AB39" s="43"/>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24"/>
      <c r="GQ39" s="224"/>
      <c r="GR39" s="224"/>
      <c r="GS39" s="224"/>
      <c r="GT39" s="224"/>
      <c r="GU39" s="224"/>
      <c r="GV39" s="224"/>
      <c r="GW39" s="224"/>
      <c r="GX39" s="224"/>
      <c r="GY39" s="224"/>
      <c r="GZ39" s="224"/>
      <c r="HA39" s="224"/>
      <c r="HB39" s="224"/>
      <c r="HC39" s="224"/>
      <c r="HD39" s="224"/>
      <c r="HE39" s="224"/>
      <c r="HF39" s="224"/>
      <c r="HG39" s="224"/>
      <c r="HH39" s="224"/>
      <c r="HI39" s="224"/>
      <c r="HJ39" s="224"/>
      <c r="HK39" s="224"/>
      <c r="HL39" s="224"/>
      <c r="HM39" s="224"/>
      <c r="HN39" s="224"/>
      <c r="HO39" s="224"/>
      <c r="HP39" s="224"/>
      <c r="HQ39" s="224"/>
      <c r="HR39" s="224"/>
      <c r="HS39" s="224"/>
      <c r="HT39" s="224"/>
      <c r="HU39" s="224"/>
      <c r="HV39" s="224"/>
      <c r="HW39" s="224"/>
      <c r="HX39" s="224"/>
      <c r="HY39" s="224"/>
      <c r="HZ39" s="224"/>
      <c r="IA39" s="224"/>
      <c r="IB39" s="224"/>
      <c r="IC39" s="224"/>
      <c r="ID39" s="224"/>
      <c r="IE39" s="224"/>
      <c r="IF39" s="224"/>
      <c r="IG39" s="224"/>
      <c r="IH39" s="224"/>
      <c r="II39" s="224"/>
      <c r="IJ39" s="224"/>
      <c r="IK39" s="224"/>
      <c r="IL39" s="224"/>
    </row>
    <row r="40" spans="1:246">
      <c r="A40" s="43"/>
      <c r="B40" s="43"/>
      <c r="C40" s="43"/>
      <c r="D40" s="43"/>
      <c r="E40" s="43"/>
      <c r="F40" s="56"/>
      <c r="G40" s="43"/>
      <c r="H40" s="56"/>
      <c r="I40" s="43"/>
      <c r="J40" s="56"/>
      <c r="K40" s="43"/>
      <c r="L40" s="43"/>
      <c r="M40" s="43"/>
      <c r="N40" s="43"/>
      <c r="O40" s="43"/>
      <c r="P40" s="43"/>
      <c r="Q40" s="43"/>
      <c r="R40" s="43"/>
      <c r="S40" s="43"/>
      <c r="T40" s="43"/>
      <c r="U40" s="43"/>
      <c r="V40" s="43"/>
      <c r="W40" s="43"/>
      <c r="X40" s="43"/>
      <c r="Y40" s="43"/>
      <c r="Z40" s="43"/>
      <c r="AA40" s="43"/>
      <c r="AB40" s="43"/>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24"/>
      <c r="GQ40" s="224"/>
      <c r="GR40" s="224"/>
      <c r="GS40" s="224"/>
      <c r="GT40" s="224"/>
      <c r="GU40" s="224"/>
      <c r="GV40" s="224"/>
      <c r="GW40" s="224"/>
      <c r="GX40" s="224"/>
      <c r="GY40" s="224"/>
      <c r="GZ40" s="224"/>
      <c r="HA40" s="224"/>
      <c r="HB40" s="224"/>
      <c r="HC40" s="224"/>
      <c r="HD40" s="224"/>
      <c r="HE40" s="224"/>
      <c r="HF40" s="224"/>
      <c r="HG40" s="224"/>
      <c r="HH40" s="224"/>
      <c r="HI40" s="224"/>
      <c r="HJ40" s="224"/>
      <c r="HK40" s="224"/>
      <c r="HL40" s="224"/>
      <c r="HM40" s="224"/>
      <c r="HN40" s="224"/>
      <c r="HO40" s="224"/>
      <c r="HP40" s="224"/>
      <c r="HQ40" s="224"/>
      <c r="HR40" s="224"/>
      <c r="HS40" s="224"/>
      <c r="HT40" s="224"/>
      <c r="HU40" s="224"/>
      <c r="HV40" s="224"/>
      <c r="HW40" s="224"/>
      <c r="HX40" s="224"/>
      <c r="HY40" s="224"/>
      <c r="HZ40" s="224"/>
      <c r="IA40" s="224"/>
      <c r="IB40" s="224"/>
      <c r="IC40" s="224"/>
      <c r="ID40" s="224"/>
      <c r="IE40" s="224"/>
      <c r="IF40" s="224"/>
      <c r="IG40" s="224"/>
      <c r="IH40" s="224"/>
      <c r="II40" s="224"/>
      <c r="IJ40" s="224"/>
      <c r="IK40" s="224"/>
      <c r="IL40" s="224"/>
    </row>
    <row r="41" spans="1:246">
      <c r="A41" s="43"/>
      <c r="B41" s="43"/>
      <c r="C41" s="43"/>
      <c r="D41" s="43"/>
      <c r="E41" s="43"/>
      <c r="F41" s="56"/>
      <c r="G41" s="43"/>
      <c r="H41" s="56"/>
      <c r="I41" s="43"/>
      <c r="J41" s="56"/>
      <c r="K41" s="43"/>
      <c r="L41" s="43"/>
      <c r="M41" s="43"/>
      <c r="N41" s="43"/>
      <c r="O41" s="43"/>
      <c r="P41" s="43"/>
      <c r="Q41" s="43"/>
      <c r="R41" s="43"/>
      <c r="S41" s="43"/>
      <c r="T41" s="43"/>
      <c r="U41" s="43"/>
      <c r="V41" s="43"/>
      <c r="W41" s="43"/>
      <c r="X41" s="43"/>
      <c r="Y41" s="43"/>
      <c r="Z41" s="43"/>
      <c r="AA41" s="43"/>
      <c r="AB41" s="43"/>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row>
    <row r="42" spans="1:246">
      <c r="A42" s="43"/>
      <c r="B42" s="43"/>
      <c r="C42" s="43"/>
      <c r="D42" s="43"/>
      <c r="E42" s="43"/>
      <c r="F42" s="56"/>
      <c r="G42" s="43"/>
      <c r="H42" s="56"/>
      <c r="I42" s="43"/>
      <c r="J42" s="56"/>
      <c r="K42" s="43"/>
      <c r="L42" s="43"/>
      <c r="M42" s="43"/>
      <c r="N42" s="43"/>
      <c r="O42" s="43"/>
      <c r="P42" s="43"/>
      <c r="Q42" s="43"/>
      <c r="R42" s="43"/>
      <c r="S42" s="43"/>
      <c r="T42" s="43"/>
      <c r="U42" s="43"/>
      <c r="V42" s="43"/>
      <c r="W42" s="43"/>
      <c r="X42" s="43"/>
      <c r="Y42" s="43"/>
      <c r="Z42" s="43"/>
      <c r="AA42" s="43"/>
      <c r="AB42" s="43"/>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row>
    <row r="43" spans="1:246">
      <c r="A43" s="43"/>
      <c r="B43" s="43"/>
      <c r="C43" s="43"/>
      <c r="D43" s="43"/>
      <c r="E43" s="43"/>
      <c r="F43" s="56"/>
      <c r="G43" s="43"/>
      <c r="H43" s="56"/>
      <c r="I43" s="43"/>
      <c r="J43" s="56"/>
      <c r="K43" s="43"/>
      <c r="L43" s="43"/>
      <c r="M43" s="43"/>
      <c r="N43" s="43"/>
      <c r="O43" s="43"/>
      <c r="P43" s="43"/>
      <c r="Q43" s="43"/>
      <c r="R43" s="43"/>
      <c r="S43" s="43"/>
      <c r="T43" s="43"/>
      <c r="U43" s="43"/>
      <c r="V43" s="43"/>
      <c r="W43" s="43"/>
      <c r="X43" s="43"/>
      <c r="Y43" s="43"/>
      <c r="Z43" s="43"/>
      <c r="AA43" s="43"/>
      <c r="AB43" s="43"/>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24"/>
      <c r="ED43" s="224"/>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4"/>
      <c r="FH43" s="224"/>
      <c r="FI43" s="224"/>
      <c r="FJ43" s="224"/>
      <c r="FK43" s="224"/>
      <c r="FL43" s="224"/>
      <c r="FM43" s="224"/>
      <c r="FN43" s="224"/>
      <c r="FO43" s="224"/>
      <c r="FP43" s="224"/>
      <c r="FQ43" s="224"/>
      <c r="FR43" s="224"/>
      <c r="FS43" s="224"/>
      <c r="FT43" s="224"/>
      <c r="FU43" s="224"/>
      <c r="FV43" s="224"/>
      <c r="FW43" s="224"/>
      <c r="FX43" s="224"/>
      <c r="FY43" s="224"/>
      <c r="FZ43" s="224"/>
      <c r="GA43" s="224"/>
      <c r="GB43" s="224"/>
      <c r="GC43" s="224"/>
      <c r="GD43" s="224"/>
      <c r="GE43" s="224"/>
      <c r="GF43" s="224"/>
      <c r="GG43" s="224"/>
      <c r="GH43" s="224"/>
      <c r="GI43" s="224"/>
      <c r="GJ43" s="224"/>
      <c r="GK43" s="224"/>
      <c r="GL43" s="224"/>
      <c r="GM43" s="224"/>
      <c r="GN43" s="224"/>
      <c r="GO43" s="224"/>
      <c r="GP43" s="224"/>
      <c r="GQ43" s="224"/>
      <c r="GR43" s="224"/>
      <c r="GS43" s="224"/>
      <c r="GT43" s="224"/>
      <c r="GU43" s="224"/>
      <c r="GV43" s="224"/>
      <c r="GW43" s="224"/>
      <c r="GX43" s="224"/>
      <c r="GY43" s="224"/>
      <c r="GZ43" s="224"/>
      <c r="HA43" s="224"/>
      <c r="HB43" s="224"/>
      <c r="HC43" s="224"/>
      <c r="HD43" s="224"/>
      <c r="HE43" s="224"/>
      <c r="HF43" s="224"/>
      <c r="HG43" s="224"/>
      <c r="HH43" s="224"/>
      <c r="HI43" s="224"/>
      <c r="HJ43" s="224"/>
      <c r="HK43" s="224"/>
      <c r="HL43" s="224"/>
      <c r="HM43" s="224"/>
      <c r="HN43" s="224"/>
      <c r="HO43" s="224"/>
      <c r="HP43" s="224"/>
      <c r="HQ43" s="224"/>
      <c r="HR43" s="224"/>
      <c r="HS43" s="224"/>
      <c r="HT43" s="224"/>
      <c r="HU43" s="224"/>
      <c r="HV43" s="224"/>
      <c r="HW43" s="224"/>
      <c r="HX43" s="224"/>
      <c r="HY43" s="224"/>
      <c r="HZ43" s="224"/>
      <c r="IA43" s="224"/>
      <c r="IB43" s="224"/>
      <c r="IC43" s="224"/>
      <c r="ID43" s="224"/>
      <c r="IE43" s="224"/>
      <c r="IF43" s="224"/>
      <c r="IG43" s="224"/>
      <c r="IH43" s="224"/>
      <c r="II43" s="224"/>
      <c r="IJ43" s="224"/>
      <c r="IK43" s="224"/>
      <c r="IL43" s="224"/>
    </row>
    <row r="44" spans="1:246">
      <c r="A44" s="43"/>
      <c r="B44" s="43"/>
      <c r="C44" s="43"/>
      <c r="D44" s="43"/>
      <c r="E44" s="43"/>
      <c r="F44" s="56"/>
      <c r="G44" s="43"/>
      <c r="H44" s="56"/>
      <c r="I44" s="43"/>
      <c r="J44" s="56"/>
      <c r="K44" s="43"/>
      <c r="L44" s="43"/>
      <c r="M44" s="43"/>
      <c r="N44" s="43"/>
      <c r="O44" s="43"/>
      <c r="P44" s="43"/>
      <c r="Q44" s="43"/>
      <c r="R44" s="43"/>
      <c r="S44" s="43"/>
      <c r="T44" s="43"/>
      <c r="U44" s="43"/>
      <c r="V44" s="43"/>
      <c r="W44" s="43"/>
      <c r="X44" s="43"/>
      <c r="Y44" s="43"/>
      <c r="Z44" s="43"/>
      <c r="AA44" s="43"/>
      <c r="AB44" s="43"/>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E44" s="224"/>
      <c r="EF44" s="224"/>
      <c r="EG44" s="224"/>
      <c r="EH44" s="224"/>
      <c r="EI44" s="224"/>
      <c r="EJ44" s="224"/>
      <c r="EK44" s="224"/>
      <c r="EL44" s="224"/>
      <c r="EM44" s="224"/>
      <c r="EN44" s="224"/>
      <c r="EO44" s="224"/>
      <c r="EP44" s="224"/>
      <c r="EQ44" s="224"/>
      <c r="ER44" s="224"/>
      <c r="ES44" s="224"/>
      <c r="ET44" s="224"/>
      <c r="EU44" s="224"/>
      <c r="EV44" s="224"/>
      <c r="EW44" s="224"/>
      <c r="EX44" s="224"/>
      <c r="EY44" s="224"/>
      <c r="EZ44" s="224"/>
      <c r="FA44" s="224"/>
      <c r="FB44" s="224"/>
      <c r="FC44" s="224"/>
      <c r="FD44" s="224"/>
      <c r="FE44" s="224"/>
      <c r="FF44" s="224"/>
      <c r="FG44" s="224"/>
      <c r="FH44" s="224"/>
      <c r="FI44" s="224"/>
      <c r="FJ44" s="224"/>
      <c r="FK44" s="224"/>
      <c r="FL44" s="224"/>
      <c r="FM44" s="224"/>
      <c r="FN44" s="224"/>
      <c r="FO44" s="224"/>
      <c r="FP44" s="224"/>
      <c r="FQ44" s="224"/>
      <c r="FR44" s="224"/>
      <c r="FS44" s="224"/>
      <c r="FT44" s="224"/>
      <c r="FU44" s="224"/>
      <c r="FV44" s="224"/>
      <c r="FW44" s="224"/>
      <c r="FX44" s="224"/>
      <c r="FY44" s="224"/>
      <c r="FZ44" s="224"/>
      <c r="GA44" s="224"/>
      <c r="GB44" s="224"/>
      <c r="GC44" s="224"/>
      <c r="GD44" s="224"/>
      <c r="GE44" s="224"/>
      <c r="GF44" s="224"/>
      <c r="GG44" s="224"/>
      <c r="GH44" s="224"/>
      <c r="GI44" s="224"/>
      <c r="GJ44" s="224"/>
      <c r="GK44" s="224"/>
      <c r="GL44" s="224"/>
      <c r="GM44" s="224"/>
      <c r="GN44" s="224"/>
      <c r="GO44" s="224"/>
      <c r="GP44" s="224"/>
      <c r="GQ44" s="224"/>
      <c r="GR44" s="224"/>
      <c r="GS44" s="224"/>
      <c r="GT44" s="224"/>
      <c r="GU44" s="224"/>
      <c r="GV44" s="224"/>
      <c r="GW44" s="224"/>
      <c r="GX44" s="224"/>
      <c r="GY44" s="224"/>
      <c r="GZ44" s="224"/>
      <c r="HA44" s="224"/>
      <c r="HB44" s="224"/>
      <c r="HC44" s="224"/>
      <c r="HD44" s="224"/>
      <c r="HE44" s="224"/>
      <c r="HF44" s="224"/>
      <c r="HG44" s="224"/>
      <c r="HH44" s="224"/>
      <c r="HI44" s="224"/>
      <c r="HJ44" s="224"/>
      <c r="HK44" s="224"/>
      <c r="HL44" s="224"/>
      <c r="HM44" s="224"/>
      <c r="HN44" s="224"/>
      <c r="HO44" s="224"/>
      <c r="HP44" s="224"/>
      <c r="HQ44" s="224"/>
      <c r="HR44" s="224"/>
      <c r="HS44" s="224"/>
      <c r="HT44" s="224"/>
      <c r="HU44" s="224"/>
      <c r="HV44" s="224"/>
      <c r="HW44" s="224"/>
      <c r="HX44" s="224"/>
      <c r="HY44" s="224"/>
      <c r="HZ44" s="224"/>
      <c r="IA44" s="224"/>
      <c r="IB44" s="224"/>
      <c r="IC44" s="224"/>
      <c r="ID44" s="224"/>
      <c r="IE44" s="224"/>
      <c r="IF44" s="224"/>
      <c r="IG44" s="224"/>
      <c r="IH44" s="224"/>
      <c r="II44" s="224"/>
      <c r="IJ44" s="224"/>
      <c r="IK44" s="224"/>
      <c r="IL44" s="224"/>
    </row>
    <row r="45" spans="1:246">
      <c r="A45" s="43"/>
      <c r="B45" s="43"/>
      <c r="C45" s="43"/>
      <c r="D45" s="43"/>
      <c r="E45" s="43"/>
      <c r="F45" s="56"/>
      <c r="G45" s="43"/>
      <c r="H45" s="56"/>
      <c r="I45" s="43"/>
      <c r="J45" s="56"/>
      <c r="K45" s="43"/>
      <c r="L45" s="43"/>
      <c r="M45" s="43"/>
      <c r="N45" s="43"/>
      <c r="O45" s="43"/>
      <c r="P45" s="43"/>
      <c r="Q45" s="43"/>
      <c r="R45" s="43"/>
      <c r="S45" s="43"/>
      <c r="T45" s="43"/>
      <c r="U45" s="43"/>
      <c r="V45" s="43"/>
      <c r="W45" s="43"/>
      <c r="X45" s="43"/>
      <c r="Y45" s="43"/>
      <c r="Z45" s="43"/>
      <c r="AA45" s="43"/>
      <c r="AB45" s="43"/>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c r="DO45" s="224"/>
      <c r="DP45" s="224"/>
      <c r="DQ45" s="224"/>
      <c r="DR45" s="224"/>
      <c r="DS45" s="224"/>
      <c r="DT45" s="224"/>
      <c r="DU45" s="224"/>
      <c r="DV45" s="224"/>
      <c r="DW45" s="224"/>
      <c r="DX45" s="224"/>
      <c r="DY45" s="224"/>
      <c r="DZ45" s="224"/>
      <c r="EA45" s="224"/>
      <c r="EB45" s="224"/>
      <c r="EC45" s="224"/>
      <c r="ED45" s="224"/>
      <c r="EE45" s="224"/>
      <c r="EF45" s="224"/>
      <c r="EG45" s="224"/>
      <c r="EH45" s="224"/>
      <c r="EI45" s="224"/>
      <c r="EJ45" s="224"/>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c r="FH45" s="224"/>
      <c r="FI45" s="224"/>
      <c r="FJ45" s="224"/>
      <c r="FK45" s="224"/>
      <c r="FL45" s="224"/>
      <c r="FM45" s="224"/>
      <c r="FN45" s="224"/>
      <c r="FO45" s="224"/>
      <c r="FP45" s="224"/>
      <c r="FQ45" s="224"/>
      <c r="FR45" s="224"/>
      <c r="FS45" s="224"/>
      <c r="FT45" s="224"/>
      <c r="FU45" s="224"/>
      <c r="FV45" s="224"/>
      <c r="FW45" s="224"/>
      <c r="FX45" s="224"/>
      <c r="FY45" s="224"/>
      <c r="FZ45" s="224"/>
      <c r="GA45" s="224"/>
      <c r="GB45" s="224"/>
      <c r="GC45" s="224"/>
      <c r="GD45" s="224"/>
      <c r="GE45" s="224"/>
      <c r="GF45" s="224"/>
      <c r="GG45" s="224"/>
      <c r="GH45" s="224"/>
      <c r="GI45" s="224"/>
      <c r="GJ45" s="224"/>
      <c r="GK45" s="224"/>
      <c r="GL45" s="224"/>
      <c r="GM45" s="224"/>
      <c r="GN45" s="224"/>
      <c r="GO45" s="224"/>
      <c r="GP45" s="224"/>
      <c r="GQ45" s="224"/>
      <c r="GR45" s="224"/>
      <c r="GS45" s="224"/>
      <c r="GT45" s="224"/>
      <c r="GU45" s="224"/>
      <c r="GV45" s="224"/>
      <c r="GW45" s="224"/>
      <c r="GX45" s="224"/>
      <c r="GY45" s="224"/>
      <c r="GZ45" s="224"/>
      <c r="HA45" s="224"/>
      <c r="HB45" s="224"/>
      <c r="HC45" s="224"/>
      <c r="HD45" s="224"/>
      <c r="HE45" s="224"/>
      <c r="HF45" s="224"/>
      <c r="HG45" s="224"/>
      <c r="HH45" s="224"/>
      <c r="HI45" s="224"/>
      <c r="HJ45" s="224"/>
      <c r="HK45" s="224"/>
      <c r="HL45" s="224"/>
      <c r="HM45" s="224"/>
      <c r="HN45" s="224"/>
      <c r="HO45" s="224"/>
      <c r="HP45" s="224"/>
      <c r="HQ45" s="224"/>
      <c r="HR45" s="224"/>
      <c r="HS45" s="224"/>
      <c r="HT45" s="224"/>
      <c r="HU45" s="224"/>
      <c r="HV45" s="224"/>
      <c r="HW45" s="224"/>
      <c r="HX45" s="224"/>
      <c r="HY45" s="224"/>
      <c r="HZ45" s="224"/>
      <c r="IA45" s="224"/>
      <c r="IB45" s="224"/>
      <c r="IC45" s="224"/>
      <c r="ID45" s="224"/>
      <c r="IE45" s="224"/>
      <c r="IF45" s="224"/>
      <c r="IG45" s="224"/>
      <c r="IH45" s="224"/>
      <c r="II45" s="224"/>
      <c r="IJ45" s="224"/>
      <c r="IK45" s="224"/>
      <c r="IL45" s="224"/>
    </row>
    <row r="46" spans="1:246">
      <c r="A46" s="43"/>
      <c r="B46" s="43"/>
      <c r="C46" s="43"/>
      <c r="D46" s="43"/>
      <c r="E46" s="43"/>
      <c r="F46" s="56"/>
      <c r="G46" s="43"/>
      <c r="H46" s="56"/>
      <c r="I46" s="43"/>
      <c r="J46" s="56"/>
      <c r="K46" s="43"/>
      <c r="L46" s="43"/>
      <c r="M46" s="43"/>
      <c r="N46" s="43"/>
      <c r="O46" s="43"/>
      <c r="P46" s="43"/>
      <c r="Q46" s="43"/>
      <c r="R46" s="43"/>
      <c r="S46" s="43"/>
      <c r="T46" s="43"/>
      <c r="U46" s="43"/>
      <c r="V46" s="43"/>
      <c r="W46" s="43"/>
      <c r="X46" s="43"/>
      <c r="Y46" s="43"/>
      <c r="Z46" s="43"/>
      <c r="AA46" s="43"/>
      <c r="AB46" s="43"/>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24"/>
      <c r="GE46" s="224"/>
      <c r="GF46" s="224"/>
      <c r="GG46" s="224"/>
      <c r="GH46" s="224"/>
      <c r="GI46" s="224"/>
      <c r="GJ46" s="224"/>
      <c r="GK46" s="224"/>
      <c r="GL46" s="224"/>
      <c r="GM46" s="224"/>
      <c r="GN46" s="224"/>
      <c r="GO46" s="224"/>
      <c r="GP46" s="224"/>
      <c r="GQ46" s="224"/>
      <c r="GR46" s="224"/>
      <c r="GS46" s="224"/>
      <c r="GT46" s="224"/>
      <c r="GU46" s="224"/>
      <c r="GV46" s="224"/>
      <c r="GW46" s="224"/>
      <c r="GX46" s="224"/>
      <c r="GY46" s="224"/>
      <c r="GZ46" s="224"/>
      <c r="HA46" s="224"/>
      <c r="HB46" s="224"/>
      <c r="HC46" s="224"/>
      <c r="HD46" s="224"/>
      <c r="HE46" s="224"/>
      <c r="HF46" s="224"/>
      <c r="HG46" s="224"/>
      <c r="HH46" s="224"/>
      <c r="HI46" s="224"/>
      <c r="HJ46" s="224"/>
      <c r="HK46" s="224"/>
      <c r="HL46" s="224"/>
      <c r="HM46" s="224"/>
      <c r="HN46" s="224"/>
      <c r="HO46" s="224"/>
      <c r="HP46" s="224"/>
      <c r="HQ46" s="224"/>
      <c r="HR46" s="224"/>
      <c r="HS46" s="224"/>
      <c r="HT46" s="224"/>
      <c r="HU46" s="224"/>
      <c r="HV46" s="224"/>
      <c r="HW46" s="224"/>
      <c r="HX46" s="224"/>
      <c r="HY46" s="224"/>
      <c r="HZ46" s="224"/>
      <c r="IA46" s="224"/>
      <c r="IB46" s="224"/>
      <c r="IC46" s="224"/>
      <c r="ID46" s="224"/>
      <c r="IE46" s="224"/>
      <c r="IF46" s="224"/>
      <c r="IG46" s="224"/>
      <c r="IH46" s="224"/>
      <c r="II46" s="224"/>
      <c r="IJ46" s="224"/>
      <c r="IK46" s="224"/>
      <c r="IL46" s="224"/>
    </row>
    <row r="47" spans="1:246">
      <c r="A47" s="43"/>
      <c r="B47" s="43"/>
      <c r="C47" s="43"/>
      <c r="D47" s="43"/>
      <c r="E47" s="43"/>
      <c r="F47" s="56"/>
      <c r="G47" s="43"/>
      <c r="H47" s="56"/>
      <c r="I47" s="43"/>
      <c r="J47" s="56"/>
      <c r="K47" s="43"/>
      <c r="L47" s="43"/>
      <c r="M47" s="43"/>
      <c r="N47" s="43"/>
      <c r="O47" s="43"/>
      <c r="P47" s="43"/>
      <c r="Q47" s="43"/>
      <c r="R47" s="43"/>
      <c r="S47" s="43"/>
      <c r="T47" s="43"/>
      <c r="U47" s="43"/>
      <c r="V47" s="43"/>
      <c r="W47" s="43"/>
      <c r="X47" s="43"/>
      <c r="Y47" s="43"/>
      <c r="Z47" s="43"/>
      <c r="AA47" s="43"/>
      <c r="AB47" s="43"/>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c r="EI47" s="224"/>
      <c r="EJ47" s="224"/>
      <c r="EK47" s="224"/>
      <c r="EL47" s="224"/>
      <c r="EM47" s="224"/>
      <c r="EN47" s="224"/>
      <c r="EO47" s="224"/>
      <c r="EP47" s="224"/>
      <c r="EQ47" s="224"/>
      <c r="ER47" s="224"/>
      <c r="ES47" s="224"/>
      <c r="ET47" s="224"/>
      <c r="EU47" s="224"/>
      <c r="EV47" s="224"/>
      <c r="EW47" s="224"/>
      <c r="EX47" s="224"/>
      <c r="EY47" s="224"/>
      <c r="EZ47" s="224"/>
      <c r="FA47" s="224"/>
      <c r="FB47" s="224"/>
      <c r="FC47" s="224"/>
      <c r="FD47" s="224"/>
      <c r="FE47" s="224"/>
      <c r="FF47" s="224"/>
      <c r="FG47" s="224"/>
      <c r="FH47" s="224"/>
      <c r="FI47" s="224"/>
      <c r="FJ47" s="224"/>
      <c r="FK47" s="224"/>
      <c r="FL47" s="224"/>
      <c r="FM47" s="224"/>
      <c r="FN47" s="224"/>
      <c r="FO47" s="224"/>
      <c r="FP47" s="224"/>
      <c r="FQ47" s="224"/>
      <c r="FR47" s="224"/>
      <c r="FS47" s="224"/>
      <c r="FT47" s="224"/>
      <c r="FU47" s="224"/>
      <c r="FV47" s="224"/>
      <c r="FW47" s="224"/>
      <c r="FX47" s="224"/>
      <c r="FY47" s="224"/>
      <c r="FZ47" s="224"/>
      <c r="GA47" s="224"/>
      <c r="GB47" s="224"/>
      <c r="GC47" s="224"/>
      <c r="GD47" s="224"/>
      <c r="GE47" s="224"/>
      <c r="GF47" s="224"/>
      <c r="GG47" s="224"/>
      <c r="GH47" s="224"/>
      <c r="GI47" s="224"/>
      <c r="GJ47" s="224"/>
      <c r="GK47" s="224"/>
      <c r="GL47" s="224"/>
      <c r="GM47" s="224"/>
      <c r="GN47" s="224"/>
      <c r="GO47" s="224"/>
      <c r="GP47" s="224"/>
      <c r="GQ47" s="224"/>
      <c r="GR47" s="224"/>
      <c r="GS47" s="224"/>
      <c r="GT47" s="224"/>
      <c r="GU47" s="224"/>
      <c r="GV47" s="224"/>
      <c r="GW47" s="224"/>
      <c r="GX47" s="224"/>
      <c r="GY47" s="224"/>
      <c r="GZ47" s="224"/>
      <c r="HA47" s="224"/>
      <c r="HB47" s="224"/>
      <c r="HC47" s="224"/>
      <c r="HD47" s="224"/>
      <c r="HE47" s="224"/>
      <c r="HF47" s="224"/>
      <c r="HG47" s="224"/>
      <c r="HH47" s="224"/>
      <c r="HI47" s="224"/>
      <c r="HJ47" s="224"/>
      <c r="HK47" s="224"/>
      <c r="HL47" s="224"/>
      <c r="HM47" s="224"/>
      <c r="HN47" s="224"/>
      <c r="HO47" s="224"/>
      <c r="HP47" s="224"/>
      <c r="HQ47" s="224"/>
      <c r="HR47" s="224"/>
      <c r="HS47" s="224"/>
      <c r="HT47" s="224"/>
      <c r="HU47" s="224"/>
      <c r="HV47" s="224"/>
      <c r="HW47" s="224"/>
      <c r="HX47" s="224"/>
      <c r="HY47" s="224"/>
      <c r="HZ47" s="224"/>
      <c r="IA47" s="224"/>
      <c r="IB47" s="224"/>
      <c r="IC47" s="224"/>
      <c r="ID47" s="224"/>
      <c r="IE47" s="224"/>
      <c r="IF47" s="224"/>
      <c r="IG47" s="224"/>
      <c r="IH47" s="224"/>
      <c r="II47" s="224"/>
      <c r="IJ47" s="224"/>
      <c r="IK47" s="224"/>
      <c r="IL47" s="224"/>
    </row>
    <row r="48" spans="1:246">
      <c r="A48" s="43"/>
      <c r="B48" s="43"/>
      <c r="C48" s="43"/>
      <c r="D48" s="43"/>
      <c r="E48" s="43"/>
      <c r="F48" s="56"/>
      <c r="G48" s="43"/>
      <c r="H48" s="56"/>
      <c r="I48" s="43"/>
      <c r="J48" s="56"/>
      <c r="K48" s="43"/>
      <c r="L48" s="43"/>
      <c r="M48" s="43"/>
      <c r="N48" s="43"/>
      <c r="O48" s="43"/>
      <c r="P48" s="43"/>
      <c r="Q48" s="43"/>
      <c r="R48" s="43"/>
      <c r="S48" s="43"/>
      <c r="T48" s="43"/>
      <c r="U48" s="43"/>
      <c r="V48" s="43"/>
      <c r="W48" s="43"/>
      <c r="X48" s="43"/>
      <c r="Y48" s="43"/>
      <c r="Z48" s="43"/>
      <c r="AA48" s="43"/>
      <c r="AB48" s="43"/>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4"/>
      <c r="GE48" s="224"/>
      <c r="GF48" s="224"/>
      <c r="GG48" s="224"/>
      <c r="GH48" s="224"/>
      <c r="GI48" s="224"/>
      <c r="GJ48" s="224"/>
      <c r="GK48" s="224"/>
      <c r="GL48" s="224"/>
      <c r="GM48" s="224"/>
      <c r="GN48" s="224"/>
      <c r="GO48" s="224"/>
      <c r="GP48" s="224"/>
      <c r="GQ48" s="224"/>
      <c r="GR48" s="224"/>
      <c r="GS48" s="224"/>
      <c r="GT48" s="224"/>
      <c r="GU48" s="224"/>
      <c r="GV48" s="224"/>
      <c r="GW48" s="224"/>
      <c r="GX48" s="224"/>
      <c r="GY48" s="224"/>
      <c r="GZ48" s="224"/>
      <c r="HA48" s="224"/>
      <c r="HB48" s="224"/>
      <c r="HC48" s="224"/>
      <c r="HD48" s="224"/>
      <c r="HE48" s="224"/>
      <c r="HF48" s="224"/>
      <c r="HG48" s="224"/>
      <c r="HH48" s="224"/>
      <c r="HI48" s="224"/>
      <c r="HJ48" s="224"/>
      <c r="HK48" s="224"/>
      <c r="HL48" s="224"/>
      <c r="HM48" s="224"/>
      <c r="HN48" s="224"/>
      <c r="HO48" s="224"/>
      <c r="HP48" s="224"/>
      <c r="HQ48" s="224"/>
      <c r="HR48" s="224"/>
      <c r="HS48" s="224"/>
      <c r="HT48" s="224"/>
      <c r="HU48" s="224"/>
      <c r="HV48" s="224"/>
      <c r="HW48" s="224"/>
      <c r="HX48" s="224"/>
      <c r="HY48" s="224"/>
      <c r="HZ48" s="224"/>
      <c r="IA48" s="224"/>
      <c r="IB48" s="224"/>
      <c r="IC48" s="224"/>
      <c r="ID48" s="224"/>
      <c r="IE48" s="224"/>
      <c r="IF48" s="224"/>
      <c r="IG48" s="224"/>
      <c r="IH48" s="224"/>
      <c r="II48" s="224"/>
      <c r="IJ48" s="224"/>
      <c r="IK48" s="224"/>
      <c r="IL48" s="224"/>
    </row>
    <row r="49" spans="1:246">
      <c r="A49" s="43"/>
      <c r="B49" s="43"/>
      <c r="C49" s="43"/>
      <c r="D49" s="43"/>
      <c r="E49" s="43"/>
      <c r="F49" s="56"/>
      <c r="G49" s="43"/>
      <c r="H49" s="56"/>
      <c r="I49" s="43"/>
      <c r="J49" s="56"/>
      <c r="K49" s="43"/>
      <c r="L49" s="43"/>
      <c r="M49" s="43"/>
      <c r="N49" s="43"/>
      <c r="O49" s="43"/>
      <c r="P49" s="43"/>
      <c r="Q49" s="43"/>
      <c r="R49" s="43"/>
      <c r="S49" s="43"/>
      <c r="T49" s="43"/>
      <c r="U49" s="43"/>
      <c r="V49" s="43"/>
      <c r="W49" s="43"/>
      <c r="X49" s="43"/>
      <c r="Y49" s="43"/>
      <c r="Z49" s="43"/>
      <c r="AA49" s="43"/>
      <c r="AB49" s="43"/>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24"/>
      <c r="GB49" s="224"/>
      <c r="GC49" s="224"/>
      <c r="GD49" s="224"/>
      <c r="GE49" s="224"/>
      <c r="GF49" s="224"/>
      <c r="GG49" s="224"/>
      <c r="GH49" s="224"/>
      <c r="GI49" s="224"/>
      <c r="GJ49" s="224"/>
      <c r="GK49" s="224"/>
      <c r="GL49" s="224"/>
      <c r="GM49" s="224"/>
      <c r="GN49" s="224"/>
      <c r="GO49" s="224"/>
      <c r="GP49" s="224"/>
      <c r="GQ49" s="224"/>
      <c r="GR49" s="224"/>
      <c r="GS49" s="224"/>
      <c r="GT49" s="224"/>
      <c r="GU49" s="224"/>
      <c r="GV49" s="224"/>
      <c r="GW49" s="224"/>
      <c r="GX49" s="224"/>
      <c r="GY49" s="224"/>
      <c r="GZ49" s="224"/>
      <c r="HA49" s="224"/>
      <c r="HB49" s="224"/>
      <c r="HC49" s="224"/>
      <c r="HD49" s="224"/>
      <c r="HE49" s="224"/>
      <c r="HF49" s="224"/>
      <c r="HG49" s="224"/>
      <c r="HH49" s="224"/>
      <c r="HI49" s="224"/>
      <c r="HJ49" s="224"/>
      <c r="HK49" s="224"/>
      <c r="HL49" s="224"/>
      <c r="HM49" s="224"/>
      <c r="HN49" s="224"/>
      <c r="HO49" s="224"/>
      <c r="HP49" s="224"/>
      <c r="HQ49" s="224"/>
      <c r="HR49" s="224"/>
      <c r="HS49" s="224"/>
      <c r="HT49" s="224"/>
      <c r="HU49" s="224"/>
      <c r="HV49" s="224"/>
      <c r="HW49" s="224"/>
      <c r="HX49" s="224"/>
      <c r="HY49" s="224"/>
      <c r="HZ49" s="224"/>
      <c r="IA49" s="224"/>
      <c r="IB49" s="224"/>
      <c r="IC49" s="224"/>
      <c r="ID49" s="224"/>
      <c r="IE49" s="224"/>
      <c r="IF49" s="224"/>
      <c r="IG49" s="224"/>
      <c r="IH49" s="224"/>
      <c r="II49" s="224"/>
      <c r="IJ49" s="224"/>
      <c r="IK49" s="224"/>
      <c r="IL49" s="224"/>
    </row>
    <row r="50" spans="1:246">
      <c r="A50" s="43"/>
      <c r="B50" s="43"/>
      <c r="C50" s="43"/>
      <c r="D50" s="43"/>
      <c r="E50" s="43"/>
      <c r="F50" s="56"/>
      <c r="G50" s="43"/>
      <c r="H50" s="56"/>
      <c r="I50" s="43"/>
      <c r="J50" s="56"/>
      <c r="K50" s="43"/>
      <c r="L50" s="43"/>
      <c r="M50" s="43"/>
      <c r="N50" s="43"/>
      <c r="O50" s="43"/>
      <c r="P50" s="43"/>
      <c r="Q50" s="43"/>
      <c r="R50" s="43"/>
      <c r="S50" s="43"/>
      <c r="T50" s="43"/>
      <c r="U50" s="43"/>
      <c r="V50" s="43"/>
      <c r="W50" s="43"/>
      <c r="X50" s="43"/>
      <c r="Y50" s="43"/>
      <c r="Z50" s="43"/>
      <c r="AA50" s="43"/>
      <c r="AB50" s="43"/>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row>
    <row r="51" spans="1:246">
      <c r="A51" s="43"/>
      <c r="B51" s="43"/>
      <c r="C51" s="43"/>
      <c r="D51" s="43"/>
      <c r="E51" s="43"/>
      <c r="F51" s="56"/>
      <c r="G51" s="43"/>
      <c r="H51" s="56"/>
      <c r="I51" s="43"/>
      <c r="J51" s="56"/>
      <c r="K51" s="43"/>
      <c r="L51" s="43"/>
      <c r="M51" s="43"/>
      <c r="N51" s="43"/>
      <c r="O51" s="43"/>
      <c r="P51" s="43"/>
      <c r="Q51" s="43"/>
      <c r="R51" s="43"/>
      <c r="S51" s="43"/>
      <c r="T51" s="43"/>
      <c r="U51" s="43"/>
      <c r="V51" s="43"/>
      <c r="W51" s="43"/>
      <c r="X51" s="43"/>
      <c r="Y51" s="43"/>
      <c r="Z51" s="43"/>
      <c r="AA51" s="43"/>
      <c r="AB51" s="43"/>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c r="FF51" s="224"/>
      <c r="FG51" s="224"/>
      <c r="FH51" s="224"/>
      <c r="FI51" s="224"/>
      <c r="FJ51" s="224"/>
      <c r="FK51" s="224"/>
      <c r="FL51" s="224"/>
      <c r="FM51" s="224"/>
      <c r="FN51" s="224"/>
      <c r="FO51" s="224"/>
      <c r="FP51" s="224"/>
      <c r="FQ51" s="224"/>
      <c r="FR51" s="224"/>
      <c r="FS51" s="224"/>
      <c r="FT51" s="224"/>
      <c r="FU51" s="224"/>
      <c r="FV51" s="224"/>
      <c r="FW51" s="224"/>
      <c r="FX51" s="224"/>
      <c r="FY51" s="224"/>
      <c r="FZ51" s="224"/>
      <c r="GA51" s="224"/>
      <c r="GB51" s="224"/>
      <c r="GC51" s="224"/>
      <c r="GD51" s="224"/>
      <c r="GE51" s="224"/>
      <c r="GF51" s="224"/>
      <c r="GG51" s="224"/>
      <c r="GH51" s="224"/>
      <c r="GI51" s="224"/>
      <c r="GJ51" s="224"/>
      <c r="GK51" s="224"/>
      <c r="GL51" s="224"/>
      <c r="GM51" s="224"/>
      <c r="GN51" s="224"/>
      <c r="GO51" s="224"/>
      <c r="GP51" s="224"/>
      <c r="GQ51" s="224"/>
      <c r="GR51" s="224"/>
      <c r="GS51" s="224"/>
      <c r="GT51" s="224"/>
      <c r="GU51" s="224"/>
      <c r="GV51" s="224"/>
      <c r="GW51" s="224"/>
      <c r="GX51" s="224"/>
      <c r="GY51" s="224"/>
      <c r="GZ51" s="224"/>
      <c r="HA51" s="224"/>
      <c r="HB51" s="224"/>
      <c r="HC51" s="224"/>
      <c r="HD51" s="224"/>
      <c r="HE51" s="224"/>
      <c r="HF51" s="224"/>
      <c r="HG51" s="224"/>
      <c r="HH51" s="224"/>
      <c r="HI51" s="224"/>
      <c r="HJ51" s="224"/>
      <c r="HK51" s="224"/>
      <c r="HL51" s="224"/>
      <c r="HM51" s="224"/>
      <c r="HN51" s="224"/>
      <c r="HO51" s="224"/>
      <c r="HP51" s="224"/>
      <c r="HQ51" s="224"/>
      <c r="HR51" s="224"/>
      <c r="HS51" s="224"/>
      <c r="HT51" s="224"/>
      <c r="HU51" s="224"/>
      <c r="HV51" s="224"/>
      <c r="HW51" s="224"/>
      <c r="HX51" s="224"/>
      <c r="HY51" s="224"/>
      <c r="HZ51" s="224"/>
      <c r="IA51" s="224"/>
      <c r="IB51" s="224"/>
      <c r="IC51" s="224"/>
      <c r="ID51" s="224"/>
      <c r="IE51" s="224"/>
      <c r="IF51" s="224"/>
      <c r="IG51" s="224"/>
      <c r="IH51" s="224"/>
      <c r="II51" s="224"/>
      <c r="IJ51" s="224"/>
      <c r="IK51" s="224"/>
      <c r="IL51" s="224"/>
    </row>
    <row r="52" spans="1:246">
      <c r="A52" s="43"/>
      <c r="B52" s="43"/>
      <c r="C52" s="43"/>
      <c r="D52" s="43"/>
      <c r="E52" s="43"/>
      <c r="F52" s="56"/>
      <c r="G52" s="43"/>
      <c r="H52" s="56"/>
      <c r="I52" s="43"/>
      <c r="J52" s="56"/>
      <c r="K52" s="43"/>
      <c r="L52" s="43"/>
      <c r="M52" s="43"/>
      <c r="N52" s="43"/>
      <c r="O52" s="43"/>
      <c r="P52" s="43"/>
      <c r="Q52" s="43"/>
      <c r="R52" s="43"/>
      <c r="S52" s="43"/>
      <c r="T52" s="43"/>
      <c r="U52" s="43"/>
      <c r="V52" s="43"/>
      <c r="W52" s="43"/>
      <c r="X52" s="43"/>
      <c r="Y52" s="43"/>
      <c r="Z52" s="43"/>
      <c r="AA52" s="43"/>
      <c r="AB52" s="43"/>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c r="FF52" s="224"/>
      <c r="FG52" s="224"/>
      <c r="FH52" s="224"/>
      <c r="FI52" s="224"/>
      <c r="FJ52" s="224"/>
      <c r="FK52" s="224"/>
      <c r="FL52" s="224"/>
      <c r="FM52" s="224"/>
      <c r="FN52" s="224"/>
      <c r="FO52" s="224"/>
      <c r="FP52" s="224"/>
      <c r="FQ52" s="224"/>
      <c r="FR52" s="224"/>
      <c r="FS52" s="224"/>
      <c r="FT52" s="224"/>
      <c r="FU52" s="224"/>
      <c r="FV52" s="224"/>
      <c r="FW52" s="224"/>
      <c r="FX52" s="224"/>
      <c r="FY52" s="224"/>
      <c r="FZ52" s="224"/>
      <c r="GA52" s="224"/>
      <c r="GB52" s="224"/>
      <c r="GC52" s="224"/>
      <c r="GD52" s="224"/>
      <c r="GE52" s="224"/>
      <c r="GF52" s="224"/>
      <c r="GG52" s="224"/>
      <c r="GH52" s="224"/>
      <c r="GI52" s="224"/>
      <c r="GJ52" s="224"/>
      <c r="GK52" s="224"/>
      <c r="GL52" s="224"/>
      <c r="GM52" s="224"/>
      <c r="GN52" s="224"/>
      <c r="GO52" s="224"/>
      <c r="GP52" s="224"/>
      <c r="GQ52" s="224"/>
      <c r="GR52" s="224"/>
      <c r="GS52" s="224"/>
      <c r="GT52" s="224"/>
      <c r="GU52" s="224"/>
      <c r="GV52" s="224"/>
      <c r="GW52" s="224"/>
      <c r="GX52" s="224"/>
      <c r="GY52" s="224"/>
      <c r="GZ52" s="224"/>
      <c r="HA52" s="224"/>
      <c r="HB52" s="224"/>
      <c r="HC52" s="224"/>
      <c r="HD52" s="224"/>
      <c r="HE52" s="224"/>
      <c r="HF52" s="224"/>
      <c r="HG52" s="224"/>
      <c r="HH52" s="224"/>
      <c r="HI52" s="224"/>
      <c r="HJ52" s="224"/>
      <c r="HK52" s="224"/>
      <c r="HL52" s="224"/>
      <c r="HM52" s="224"/>
      <c r="HN52" s="224"/>
      <c r="HO52" s="224"/>
      <c r="HP52" s="224"/>
      <c r="HQ52" s="224"/>
      <c r="HR52" s="224"/>
      <c r="HS52" s="224"/>
      <c r="HT52" s="224"/>
      <c r="HU52" s="224"/>
      <c r="HV52" s="224"/>
      <c r="HW52" s="224"/>
      <c r="HX52" s="224"/>
      <c r="HY52" s="224"/>
      <c r="HZ52" s="224"/>
      <c r="IA52" s="224"/>
      <c r="IB52" s="224"/>
      <c r="IC52" s="224"/>
      <c r="ID52" s="224"/>
      <c r="IE52" s="224"/>
      <c r="IF52" s="224"/>
      <c r="IG52" s="224"/>
      <c r="IH52" s="224"/>
      <c r="II52" s="224"/>
      <c r="IJ52" s="224"/>
      <c r="IK52" s="224"/>
      <c r="IL52" s="224"/>
    </row>
    <row r="53" spans="1:246">
      <c r="A53" s="43"/>
      <c r="B53" s="43"/>
      <c r="C53" s="43"/>
      <c r="D53" s="43"/>
      <c r="E53" s="43"/>
      <c r="F53" s="56"/>
      <c r="G53" s="43"/>
      <c r="H53" s="56"/>
      <c r="I53" s="43"/>
      <c r="J53" s="56"/>
      <c r="K53" s="43"/>
      <c r="L53" s="43"/>
      <c r="M53" s="43"/>
      <c r="N53" s="43"/>
      <c r="O53" s="43"/>
      <c r="P53" s="43"/>
      <c r="Q53" s="43"/>
      <c r="R53" s="43"/>
      <c r="S53" s="43"/>
      <c r="T53" s="43"/>
      <c r="U53" s="43"/>
      <c r="V53" s="43"/>
      <c r="W53" s="43"/>
      <c r="X53" s="43"/>
      <c r="Y53" s="43"/>
      <c r="Z53" s="43"/>
      <c r="AA53" s="43"/>
      <c r="AB53" s="43"/>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c r="FF53" s="224"/>
      <c r="FG53" s="224"/>
      <c r="FH53" s="224"/>
      <c r="FI53" s="224"/>
      <c r="FJ53" s="224"/>
      <c r="FK53" s="224"/>
      <c r="FL53" s="224"/>
      <c r="FM53" s="224"/>
      <c r="FN53" s="224"/>
      <c r="FO53" s="224"/>
      <c r="FP53" s="224"/>
      <c r="FQ53" s="224"/>
      <c r="FR53" s="224"/>
      <c r="FS53" s="224"/>
      <c r="FT53" s="224"/>
      <c r="FU53" s="224"/>
      <c r="FV53" s="224"/>
      <c r="FW53" s="224"/>
      <c r="FX53" s="224"/>
      <c r="FY53" s="224"/>
      <c r="FZ53" s="224"/>
      <c r="GA53" s="224"/>
      <c r="GB53" s="224"/>
      <c r="GC53" s="224"/>
      <c r="GD53" s="224"/>
      <c r="GE53" s="224"/>
      <c r="GF53" s="224"/>
      <c r="GG53" s="224"/>
      <c r="GH53" s="224"/>
      <c r="GI53" s="224"/>
      <c r="GJ53" s="224"/>
      <c r="GK53" s="224"/>
      <c r="GL53" s="224"/>
      <c r="GM53" s="224"/>
      <c r="GN53" s="224"/>
      <c r="GO53" s="224"/>
      <c r="GP53" s="224"/>
      <c r="GQ53" s="224"/>
      <c r="GR53" s="224"/>
      <c r="GS53" s="224"/>
      <c r="GT53" s="224"/>
      <c r="GU53" s="224"/>
      <c r="GV53" s="224"/>
      <c r="GW53" s="224"/>
      <c r="GX53" s="224"/>
      <c r="GY53" s="224"/>
      <c r="GZ53" s="224"/>
      <c r="HA53" s="224"/>
      <c r="HB53" s="224"/>
      <c r="HC53" s="224"/>
      <c r="HD53" s="224"/>
      <c r="HE53" s="224"/>
      <c r="HF53" s="224"/>
      <c r="HG53" s="224"/>
      <c r="HH53" s="224"/>
      <c r="HI53" s="224"/>
      <c r="HJ53" s="224"/>
      <c r="HK53" s="224"/>
      <c r="HL53" s="224"/>
      <c r="HM53" s="224"/>
      <c r="HN53" s="224"/>
      <c r="HO53" s="224"/>
      <c r="HP53" s="224"/>
      <c r="HQ53" s="224"/>
      <c r="HR53" s="224"/>
      <c r="HS53" s="224"/>
      <c r="HT53" s="224"/>
      <c r="HU53" s="224"/>
      <c r="HV53" s="224"/>
      <c r="HW53" s="224"/>
      <c r="HX53" s="224"/>
      <c r="HY53" s="224"/>
      <c r="HZ53" s="224"/>
      <c r="IA53" s="224"/>
      <c r="IB53" s="224"/>
      <c r="IC53" s="224"/>
      <c r="ID53" s="224"/>
      <c r="IE53" s="224"/>
      <c r="IF53" s="224"/>
      <c r="IG53" s="224"/>
      <c r="IH53" s="224"/>
      <c r="II53" s="224"/>
      <c r="IJ53" s="224"/>
      <c r="IK53" s="224"/>
      <c r="IL53" s="224"/>
    </row>
    <row r="54" spans="1:246">
      <c r="A54" s="43"/>
      <c r="B54" s="43"/>
      <c r="C54" s="43"/>
      <c r="D54" s="43"/>
      <c r="E54" s="43"/>
      <c r="F54" s="56"/>
      <c r="G54" s="43"/>
      <c r="H54" s="56"/>
      <c r="I54" s="43"/>
      <c r="J54" s="56"/>
      <c r="K54" s="43"/>
      <c r="L54" s="43"/>
      <c r="M54" s="43"/>
      <c r="N54" s="43"/>
      <c r="O54" s="43"/>
      <c r="P54" s="43"/>
      <c r="Q54" s="43"/>
      <c r="R54" s="43"/>
      <c r="S54" s="43"/>
      <c r="T54" s="43"/>
      <c r="U54" s="43"/>
      <c r="V54" s="43"/>
      <c r="W54" s="43"/>
      <c r="X54" s="43"/>
      <c r="Y54" s="43"/>
      <c r="Z54" s="43"/>
      <c r="AA54" s="43"/>
      <c r="AB54" s="43"/>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24"/>
      <c r="ED54" s="224"/>
      <c r="EE54" s="224"/>
      <c r="EF54" s="224"/>
      <c r="EG54" s="224"/>
      <c r="EH54" s="224"/>
      <c r="EI54" s="224"/>
      <c r="EJ54" s="224"/>
      <c r="EK54" s="224"/>
      <c r="EL54" s="224"/>
      <c r="EM54" s="224"/>
      <c r="EN54" s="224"/>
      <c r="EO54" s="224"/>
      <c r="EP54" s="224"/>
      <c r="EQ54" s="224"/>
      <c r="ER54" s="224"/>
      <c r="ES54" s="224"/>
      <c r="ET54" s="224"/>
      <c r="EU54" s="224"/>
      <c r="EV54" s="224"/>
      <c r="EW54" s="224"/>
      <c r="EX54" s="224"/>
      <c r="EY54" s="224"/>
      <c r="EZ54" s="224"/>
      <c r="FA54" s="224"/>
      <c r="FB54" s="224"/>
      <c r="FC54" s="224"/>
      <c r="FD54" s="224"/>
      <c r="FE54" s="224"/>
      <c r="FF54" s="224"/>
      <c r="FG54" s="224"/>
      <c r="FH54" s="224"/>
      <c r="FI54" s="224"/>
      <c r="FJ54" s="224"/>
      <c r="FK54" s="224"/>
      <c r="FL54" s="224"/>
      <c r="FM54" s="224"/>
      <c r="FN54" s="224"/>
      <c r="FO54" s="224"/>
      <c r="FP54" s="224"/>
      <c r="FQ54" s="224"/>
      <c r="FR54" s="224"/>
      <c r="FS54" s="224"/>
      <c r="FT54" s="224"/>
      <c r="FU54" s="224"/>
      <c r="FV54" s="224"/>
      <c r="FW54" s="224"/>
      <c r="FX54" s="224"/>
      <c r="FY54" s="224"/>
      <c r="FZ54" s="224"/>
      <c r="GA54" s="224"/>
      <c r="GB54" s="224"/>
      <c r="GC54" s="224"/>
      <c r="GD54" s="224"/>
      <c r="GE54" s="224"/>
      <c r="GF54" s="224"/>
      <c r="GG54" s="224"/>
      <c r="GH54" s="224"/>
      <c r="GI54" s="224"/>
      <c r="GJ54" s="224"/>
      <c r="GK54" s="224"/>
      <c r="GL54" s="224"/>
      <c r="GM54" s="224"/>
      <c r="GN54" s="224"/>
      <c r="GO54" s="224"/>
      <c r="GP54" s="224"/>
      <c r="GQ54" s="224"/>
      <c r="GR54" s="224"/>
      <c r="GS54" s="224"/>
      <c r="GT54" s="224"/>
      <c r="GU54" s="224"/>
      <c r="GV54" s="224"/>
      <c r="GW54" s="224"/>
      <c r="GX54" s="224"/>
      <c r="GY54" s="224"/>
      <c r="GZ54" s="224"/>
      <c r="HA54" s="224"/>
      <c r="HB54" s="224"/>
      <c r="HC54" s="224"/>
      <c r="HD54" s="224"/>
      <c r="HE54" s="224"/>
      <c r="HF54" s="224"/>
      <c r="HG54" s="224"/>
      <c r="HH54" s="224"/>
      <c r="HI54" s="224"/>
      <c r="HJ54" s="224"/>
      <c r="HK54" s="224"/>
      <c r="HL54" s="224"/>
      <c r="HM54" s="224"/>
      <c r="HN54" s="224"/>
      <c r="HO54" s="224"/>
      <c r="HP54" s="224"/>
      <c r="HQ54" s="224"/>
      <c r="HR54" s="224"/>
      <c r="HS54" s="224"/>
      <c r="HT54" s="224"/>
      <c r="HU54" s="224"/>
      <c r="HV54" s="224"/>
      <c r="HW54" s="224"/>
      <c r="HX54" s="224"/>
      <c r="HY54" s="224"/>
      <c r="HZ54" s="224"/>
      <c r="IA54" s="224"/>
      <c r="IB54" s="224"/>
      <c r="IC54" s="224"/>
      <c r="ID54" s="224"/>
      <c r="IE54" s="224"/>
      <c r="IF54" s="224"/>
      <c r="IG54" s="224"/>
      <c r="IH54" s="224"/>
      <c r="II54" s="224"/>
      <c r="IJ54" s="224"/>
      <c r="IK54" s="224"/>
      <c r="IL54" s="224"/>
    </row>
    <row r="55" spans="1:246">
      <c r="A55" s="43"/>
      <c r="B55" s="43"/>
      <c r="C55" s="43"/>
      <c r="D55" s="43"/>
      <c r="E55" s="43"/>
      <c r="F55" s="56"/>
      <c r="G55" s="43"/>
      <c r="H55" s="56"/>
      <c r="I55" s="43"/>
      <c r="J55" s="56"/>
      <c r="K55" s="43"/>
      <c r="L55" s="43"/>
      <c r="M55" s="43"/>
      <c r="N55" s="43"/>
      <c r="O55" s="43"/>
      <c r="P55" s="43"/>
      <c r="Q55" s="43"/>
      <c r="R55" s="43"/>
      <c r="S55" s="43"/>
      <c r="T55" s="43"/>
      <c r="U55" s="43"/>
      <c r="V55" s="43"/>
      <c r="W55" s="43"/>
      <c r="X55" s="43"/>
      <c r="Y55" s="43"/>
      <c r="Z55" s="43"/>
      <c r="AA55" s="43"/>
      <c r="AB55" s="43"/>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4"/>
      <c r="ES55" s="224"/>
      <c r="ET55" s="224"/>
      <c r="EU55" s="224"/>
      <c r="EV55" s="224"/>
      <c r="EW55" s="224"/>
      <c r="EX55" s="224"/>
      <c r="EY55" s="224"/>
      <c r="EZ55" s="224"/>
      <c r="FA55" s="224"/>
      <c r="FB55" s="224"/>
      <c r="FC55" s="224"/>
      <c r="FD55" s="224"/>
      <c r="FE55" s="224"/>
      <c r="FF55" s="224"/>
      <c r="FG55" s="224"/>
      <c r="FH55" s="224"/>
      <c r="FI55" s="224"/>
      <c r="FJ55" s="224"/>
      <c r="FK55" s="224"/>
      <c r="FL55" s="224"/>
      <c r="FM55" s="224"/>
      <c r="FN55" s="224"/>
      <c r="FO55" s="224"/>
      <c r="FP55" s="224"/>
      <c r="FQ55" s="224"/>
      <c r="FR55" s="224"/>
      <c r="FS55" s="224"/>
      <c r="FT55" s="224"/>
      <c r="FU55" s="224"/>
      <c r="FV55" s="224"/>
      <c r="FW55" s="224"/>
      <c r="FX55" s="224"/>
      <c r="FY55" s="224"/>
      <c r="FZ55" s="224"/>
      <c r="GA55" s="224"/>
      <c r="GB55" s="224"/>
      <c r="GC55" s="224"/>
      <c r="GD55" s="224"/>
      <c r="GE55" s="224"/>
      <c r="GF55" s="224"/>
      <c r="GG55" s="224"/>
      <c r="GH55" s="224"/>
      <c r="GI55" s="224"/>
      <c r="GJ55" s="224"/>
      <c r="GK55" s="224"/>
      <c r="GL55" s="224"/>
      <c r="GM55" s="224"/>
      <c r="GN55" s="224"/>
      <c r="GO55" s="224"/>
      <c r="GP55" s="224"/>
      <c r="GQ55" s="224"/>
      <c r="GR55" s="224"/>
      <c r="GS55" s="224"/>
      <c r="GT55" s="224"/>
      <c r="GU55" s="224"/>
      <c r="GV55" s="224"/>
      <c r="GW55" s="224"/>
      <c r="GX55" s="224"/>
      <c r="GY55" s="224"/>
      <c r="GZ55" s="224"/>
      <c r="HA55" s="224"/>
      <c r="HB55" s="224"/>
      <c r="HC55" s="224"/>
      <c r="HD55" s="224"/>
      <c r="HE55" s="224"/>
      <c r="HF55" s="224"/>
      <c r="HG55" s="224"/>
      <c r="HH55" s="224"/>
      <c r="HI55" s="224"/>
      <c r="HJ55" s="224"/>
      <c r="HK55" s="224"/>
      <c r="HL55" s="224"/>
      <c r="HM55" s="224"/>
      <c r="HN55" s="224"/>
      <c r="HO55" s="224"/>
      <c r="HP55" s="224"/>
      <c r="HQ55" s="224"/>
      <c r="HR55" s="224"/>
      <c r="HS55" s="224"/>
      <c r="HT55" s="224"/>
      <c r="HU55" s="224"/>
      <c r="HV55" s="224"/>
      <c r="HW55" s="224"/>
      <c r="HX55" s="224"/>
      <c r="HY55" s="224"/>
      <c r="HZ55" s="224"/>
      <c r="IA55" s="224"/>
      <c r="IB55" s="224"/>
      <c r="IC55" s="224"/>
      <c r="ID55" s="224"/>
      <c r="IE55" s="224"/>
      <c r="IF55" s="224"/>
      <c r="IG55" s="224"/>
      <c r="IH55" s="224"/>
      <c r="II55" s="224"/>
      <c r="IJ55" s="224"/>
      <c r="IK55" s="224"/>
      <c r="IL55" s="224"/>
    </row>
    <row r="56" spans="1:246">
      <c r="A56" s="43"/>
      <c r="B56" s="43"/>
      <c r="C56" s="43"/>
      <c r="D56" s="43"/>
      <c r="E56" s="43"/>
      <c r="F56" s="56"/>
      <c r="G56" s="43"/>
      <c r="H56" s="56"/>
      <c r="I56" s="43"/>
      <c r="J56" s="56"/>
      <c r="K56" s="43"/>
      <c r="L56" s="43"/>
      <c r="M56" s="43"/>
      <c r="N56" s="43"/>
      <c r="O56" s="43"/>
      <c r="P56" s="43"/>
      <c r="Q56" s="43"/>
      <c r="R56" s="43"/>
      <c r="S56" s="43"/>
      <c r="T56" s="43"/>
      <c r="U56" s="43"/>
      <c r="V56" s="43"/>
      <c r="W56" s="43"/>
      <c r="X56" s="43"/>
      <c r="Y56" s="43"/>
      <c r="Z56" s="43"/>
      <c r="AA56" s="43"/>
      <c r="AB56" s="43"/>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c r="EO56" s="224"/>
      <c r="EP56" s="224"/>
      <c r="EQ56" s="224"/>
      <c r="ER56" s="224"/>
      <c r="ES56" s="224"/>
      <c r="ET56" s="224"/>
      <c r="EU56" s="224"/>
      <c r="EV56" s="224"/>
      <c r="EW56" s="224"/>
      <c r="EX56" s="224"/>
      <c r="EY56" s="224"/>
      <c r="EZ56" s="224"/>
      <c r="FA56" s="224"/>
      <c r="FB56" s="224"/>
      <c r="FC56" s="224"/>
      <c r="FD56" s="224"/>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24"/>
      <c r="GQ56" s="224"/>
      <c r="GR56" s="224"/>
      <c r="GS56" s="224"/>
      <c r="GT56" s="224"/>
      <c r="GU56" s="224"/>
      <c r="GV56" s="224"/>
      <c r="GW56" s="224"/>
      <c r="GX56" s="224"/>
      <c r="GY56" s="224"/>
      <c r="GZ56" s="224"/>
      <c r="HA56" s="224"/>
      <c r="HB56" s="224"/>
      <c r="HC56" s="224"/>
      <c r="HD56" s="224"/>
      <c r="HE56" s="224"/>
      <c r="HF56" s="224"/>
      <c r="HG56" s="224"/>
      <c r="HH56" s="224"/>
      <c r="HI56" s="224"/>
      <c r="HJ56" s="224"/>
      <c r="HK56" s="224"/>
      <c r="HL56" s="224"/>
      <c r="HM56" s="224"/>
      <c r="HN56" s="224"/>
      <c r="HO56" s="224"/>
      <c r="HP56" s="224"/>
      <c r="HQ56" s="224"/>
      <c r="HR56" s="224"/>
      <c r="HS56" s="224"/>
      <c r="HT56" s="224"/>
      <c r="HU56" s="224"/>
      <c r="HV56" s="224"/>
      <c r="HW56" s="224"/>
      <c r="HX56" s="224"/>
      <c r="HY56" s="224"/>
      <c r="HZ56" s="224"/>
      <c r="IA56" s="224"/>
      <c r="IB56" s="224"/>
      <c r="IC56" s="224"/>
      <c r="ID56" s="224"/>
      <c r="IE56" s="224"/>
      <c r="IF56" s="224"/>
      <c r="IG56" s="224"/>
      <c r="IH56" s="224"/>
      <c r="II56" s="224"/>
      <c r="IJ56" s="224"/>
      <c r="IK56" s="224"/>
      <c r="IL56" s="224"/>
    </row>
    <row r="57" spans="1:246">
      <c r="A57" s="43"/>
      <c r="B57" s="43"/>
      <c r="C57" s="43"/>
      <c r="D57" s="43"/>
      <c r="E57" s="43"/>
      <c r="F57" s="56"/>
      <c r="G57" s="43"/>
      <c r="H57" s="56"/>
      <c r="I57" s="43"/>
      <c r="J57" s="56"/>
      <c r="K57" s="43"/>
      <c r="L57" s="43"/>
      <c r="M57" s="43"/>
      <c r="N57" s="43"/>
      <c r="O57" s="43"/>
      <c r="P57" s="43"/>
      <c r="Q57" s="43"/>
      <c r="R57" s="43"/>
      <c r="S57" s="43"/>
      <c r="T57" s="43"/>
      <c r="U57" s="43"/>
      <c r="V57" s="43"/>
      <c r="W57" s="43"/>
      <c r="X57" s="43"/>
      <c r="Y57" s="43"/>
      <c r="Z57" s="43"/>
      <c r="AA57" s="43"/>
      <c r="AB57" s="43"/>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24"/>
      <c r="ED57" s="224"/>
      <c r="EE57" s="224"/>
      <c r="EF57" s="224"/>
      <c r="EG57" s="224"/>
      <c r="EH57" s="224"/>
      <c r="EI57" s="224"/>
      <c r="EJ57" s="224"/>
      <c r="EK57" s="224"/>
      <c r="EL57" s="224"/>
      <c r="EM57" s="224"/>
      <c r="EN57" s="224"/>
      <c r="EO57" s="224"/>
      <c r="EP57" s="224"/>
      <c r="EQ57" s="224"/>
      <c r="ER57" s="224"/>
      <c r="ES57" s="224"/>
      <c r="ET57" s="224"/>
      <c r="EU57" s="224"/>
      <c r="EV57" s="224"/>
      <c r="EW57" s="224"/>
      <c r="EX57" s="224"/>
      <c r="EY57" s="224"/>
      <c r="EZ57" s="224"/>
      <c r="FA57" s="224"/>
      <c r="FB57" s="224"/>
      <c r="FC57" s="224"/>
      <c r="FD57" s="224"/>
      <c r="FE57" s="224"/>
      <c r="FF57" s="224"/>
      <c r="FG57" s="224"/>
      <c r="FH57" s="224"/>
      <c r="FI57" s="224"/>
      <c r="FJ57" s="224"/>
      <c r="FK57" s="224"/>
      <c r="FL57" s="224"/>
      <c r="FM57" s="224"/>
      <c r="FN57" s="224"/>
      <c r="FO57" s="224"/>
      <c r="FP57" s="224"/>
      <c r="FQ57" s="224"/>
      <c r="FR57" s="224"/>
      <c r="FS57" s="224"/>
      <c r="FT57" s="224"/>
      <c r="FU57" s="224"/>
      <c r="FV57" s="224"/>
      <c r="FW57" s="224"/>
      <c r="FX57" s="224"/>
      <c r="FY57" s="224"/>
      <c r="FZ57" s="224"/>
      <c r="GA57" s="224"/>
      <c r="GB57" s="224"/>
      <c r="GC57" s="224"/>
      <c r="GD57" s="224"/>
      <c r="GE57" s="224"/>
      <c r="GF57" s="224"/>
      <c r="GG57" s="224"/>
      <c r="GH57" s="224"/>
      <c r="GI57" s="224"/>
      <c r="GJ57" s="224"/>
      <c r="GK57" s="224"/>
      <c r="GL57" s="224"/>
      <c r="GM57" s="224"/>
      <c r="GN57" s="224"/>
      <c r="GO57" s="224"/>
      <c r="GP57" s="224"/>
      <c r="GQ57" s="224"/>
      <c r="GR57" s="224"/>
      <c r="GS57" s="224"/>
      <c r="GT57" s="224"/>
      <c r="GU57" s="224"/>
      <c r="GV57" s="224"/>
      <c r="GW57" s="224"/>
      <c r="GX57" s="224"/>
      <c r="GY57" s="224"/>
      <c r="GZ57" s="224"/>
      <c r="HA57" s="224"/>
      <c r="HB57" s="224"/>
      <c r="HC57" s="224"/>
      <c r="HD57" s="224"/>
      <c r="HE57" s="224"/>
      <c r="HF57" s="224"/>
      <c r="HG57" s="224"/>
      <c r="HH57" s="224"/>
      <c r="HI57" s="224"/>
      <c r="HJ57" s="224"/>
      <c r="HK57" s="224"/>
      <c r="HL57" s="224"/>
      <c r="HM57" s="224"/>
      <c r="HN57" s="224"/>
      <c r="HO57" s="224"/>
      <c r="HP57" s="224"/>
      <c r="HQ57" s="224"/>
      <c r="HR57" s="224"/>
      <c r="HS57" s="224"/>
      <c r="HT57" s="224"/>
      <c r="HU57" s="224"/>
      <c r="HV57" s="224"/>
      <c r="HW57" s="224"/>
      <c r="HX57" s="224"/>
      <c r="HY57" s="224"/>
      <c r="HZ57" s="224"/>
      <c r="IA57" s="224"/>
      <c r="IB57" s="224"/>
      <c r="IC57" s="224"/>
      <c r="ID57" s="224"/>
      <c r="IE57" s="224"/>
      <c r="IF57" s="224"/>
      <c r="IG57" s="224"/>
      <c r="IH57" s="224"/>
      <c r="II57" s="224"/>
      <c r="IJ57" s="224"/>
      <c r="IK57" s="224"/>
      <c r="IL57" s="224"/>
    </row>
    <row r="58" spans="1:246">
      <c r="A58" s="43"/>
      <c r="B58" s="43"/>
      <c r="C58" s="43"/>
      <c r="D58" s="43"/>
      <c r="E58" s="43"/>
      <c r="F58" s="56"/>
      <c r="G58" s="43"/>
      <c r="H58" s="56"/>
      <c r="I58" s="43"/>
      <c r="J58" s="56"/>
      <c r="K58" s="43"/>
      <c r="L58" s="43"/>
      <c r="M58" s="43"/>
      <c r="N58" s="43"/>
      <c r="O58" s="43"/>
      <c r="P58" s="43"/>
      <c r="Q58" s="43"/>
      <c r="R58" s="43"/>
      <c r="S58" s="43"/>
      <c r="T58" s="43"/>
      <c r="U58" s="43"/>
      <c r="V58" s="43"/>
      <c r="W58" s="43"/>
      <c r="X58" s="43"/>
      <c r="Y58" s="43"/>
      <c r="Z58" s="43"/>
      <c r="AA58" s="43"/>
      <c r="AB58" s="43"/>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c r="EO58" s="224"/>
      <c r="EP58" s="224"/>
      <c r="EQ58" s="224"/>
      <c r="ER58" s="224"/>
      <c r="ES58" s="224"/>
      <c r="ET58" s="224"/>
      <c r="EU58" s="224"/>
      <c r="EV58" s="224"/>
      <c r="EW58" s="224"/>
      <c r="EX58" s="224"/>
      <c r="EY58" s="224"/>
      <c r="EZ58" s="224"/>
      <c r="FA58" s="224"/>
      <c r="FB58" s="224"/>
      <c r="FC58" s="224"/>
      <c r="FD58" s="224"/>
      <c r="FE58" s="224"/>
      <c r="FF58" s="224"/>
      <c r="FG58" s="224"/>
      <c r="FH58" s="224"/>
      <c r="FI58" s="224"/>
      <c r="FJ58" s="224"/>
      <c r="FK58" s="224"/>
      <c r="FL58" s="224"/>
      <c r="FM58" s="224"/>
      <c r="FN58" s="224"/>
      <c r="FO58" s="224"/>
      <c r="FP58" s="224"/>
      <c r="FQ58" s="224"/>
      <c r="FR58" s="224"/>
      <c r="FS58" s="224"/>
      <c r="FT58" s="224"/>
      <c r="FU58" s="224"/>
      <c r="FV58" s="224"/>
      <c r="FW58" s="224"/>
      <c r="FX58" s="224"/>
      <c r="FY58" s="224"/>
      <c r="FZ58" s="224"/>
      <c r="GA58" s="224"/>
      <c r="GB58" s="224"/>
      <c r="GC58" s="224"/>
      <c r="GD58" s="224"/>
      <c r="GE58" s="224"/>
      <c r="GF58" s="224"/>
      <c r="GG58" s="224"/>
      <c r="GH58" s="224"/>
      <c r="GI58" s="224"/>
      <c r="GJ58" s="224"/>
      <c r="GK58" s="224"/>
      <c r="GL58" s="224"/>
      <c r="GM58" s="224"/>
      <c r="GN58" s="224"/>
      <c r="GO58" s="224"/>
      <c r="GP58" s="224"/>
      <c r="GQ58" s="224"/>
      <c r="GR58" s="224"/>
      <c r="GS58" s="224"/>
      <c r="GT58" s="224"/>
      <c r="GU58" s="224"/>
      <c r="GV58" s="224"/>
      <c r="GW58" s="224"/>
      <c r="GX58" s="224"/>
      <c r="GY58" s="224"/>
      <c r="GZ58" s="224"/>
      <c r="HA58" s="224"/>
      <c r="HB58" s="224"/>
      <c r="HC58" s="224"/>
      <c r="HD58" s="224"/>
      <c r="HE58" s="224"/>
      <c r="HF58" s="224"/>
      <c r="HG58" s="224"/>
      <c r="HH58" s="224"/>
      <c r="HI58" s="224"/>
      <c r="HJ58" s="224"/>
      <c r="HK58" s="224"/>
      <c r="HL58" s="224"/>
      <c r="HM58" s="224"/>
      <c r="HN58" s="224"/>
      <c r="HO58" s="224"/>
      <c r="HP58" s="224"/>
      <c r="HQ58" s="224"/>
      <c r="HR58" s="224"/>
      <c r="HS58" s="224"/>
      <c r="HT58" s="224"/>
      <c r="HU58" s="224"/>
      <c r="HV58" s="224"/>
      <c r="HW58" s="224"/>
      <c r="HX58" s="224"/>
      <c r="HY58" s="224"/>
      <c r="HZ58" s="224"/>
      <c r="IA58" s="224"/>
      <c r="IB58" s="224"/>
      <c r="IC58" s="224"/>
      <c r="ID58" s="224"/>
      <c r="IE58" s="224"/>
      <c r="IF58" s="224"/>
      <c r="IG58" s="224"/>
      <c r="IH58" s="224"/>
      <c r="II58" s="224"/>
      <c r="IJ58" s="224"/>
      <c r="IK58" s="224"/>
      <c r="IL58" s="224"/>
    </row>
    <row r="59" spans="1:246">
      <c r="A59" s="43"/>
      <c r="B59" s="43"/>
      <c r="C59" s="43"/>
      <c r="D59" s="43"/>
      <c r="E59" s="43"/>
      <c r="F59" s="56"/>
      <c r="G59" s="43"/>
      <c r="H59" s="56"/>
      <c r="I59" s="43"/>
      <c r="J59" s="56"/>
      <c r="K59" s="43"/>
      <c r="L59" s="43"/>
      <c r="M59" s="43"/>
      <c r="N59" s="43"/>
      <c r="O59" s="43"/>
      <c r="P59" s="43"/>
      <c r="Q59" s="43"/>
      <c r="R59" s="43"/>
      <c r="S59" s="43"/>
      <c r="T59" s="43"/>
      <c r="U59" s="43"/>
      <c r="V59" s="43"/>
      <c r="W59" s="43"/>
      <c r="X59" s="43"/>
      <c r="Y59" s="43"/>
      <c r="Z59" s="43"/>
      <c r="AA59" s="43"/>
      <c r="AB59" s="43"/>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c r="EI59" s="224"/>
      <c r="EJ59" s="224"/>
      <c r="EK59" s="224"/>
      <c r="EL59" s="224"/>
      <c r="EM59" s="224"/>
      <c r="EN59" s="224"/>
      <c r="EO59" s="224"/>
      <c r="EP59" s="224"/>
      <c r="EQ59" s="224"/>
      <c r="ER59" s="224"/>
      <c r="ES59" s="224"/>
      <c r="ET59" s="224"/>
      <c r="EU59" s="224"/>
      <c r="EV59" s="224"/>
      <c r="EW59" s="224"/>
      <c r="EX59" s="224"/>
      <c r="EY59" s="224"/>
      <c r="EZ59" s="224"/>
      <c r="FA59" s="224"/>
      <c r="FB59" s="224"/>
      <c r="FC59" s="224"/>
      <c r="FD59" s="224"/>
      <c r="FE59" s="224"/>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224"/>
      <c r="GM59" s="224"/>
      <c r="GN59" s="224"/>
      <c r="GO59" s="224"/>
      <c r="GP59" s="224"/>
      <c r="GQ59" s="224"/>
      <c r="GR59" s="224"/>
      <c r="GS59" s="224"/>
      <c r="GT59" s="224"/>
      <c r="GU59" s="224"/>
      <c r="GV59" s="224"/>
      <c r="GW59" s="224"/>
      <c r="GX59" s="224"/>
      <c r="GY59" s="224"/>
      <c r="GZ59" s="224"/>
      <c r="HA59" s="224"/>
      <c r="HB59" s="224"/>
      <c r="HC59" s="224"/>
      <c r="HD59" s="224"/>
      <c r="HE59" s="224"/>
      <c r="HF59" s="224"/>
      <c r="HG59" s="224"/>
      <c r="HH59" s="224"/>
      <c r="HI59" s="224"/>
      <c r="HJ59" s="224"/>
      <c r="HK59" s="224"/>
      <c r="HL59" s="224"/>
      <c r="HM59" s="224"/>
      <c r="HN59" s="224"/>
      <c r="HO59" s="224"/>
      <c r="HP59" s="224"/>
      <c r="HQ59" s="224"/>
      <c r="HR59" s="224"/>
      <c r="HS59" s="224"/>
      <c r="HT59" s="224"/>
      <c r="HU59" s="224"/>
      <c r="HV59" s="224"/>
      <c r="HW59" s="224"/>
      <c r="HX59" s="224"/>
      <c r="HY59" s="224"/>
      <c r="HZ59" s="224"/>
      <c r="IA59" s="224"/>
      <c r="IB59" s="224"/>
      <c r="IC59" s="224"/>
      <c r="ID59" s="224"/>
      <c r="IE59" s="224"/>
      <c r="IF59" s="224"/>
      <c r="IG59" s="224"/>
      <c r="IH59" s="224"/>
      <c r="II59" s="224"/>
      <c r="IJ59" s="224"/>
      <c r="IK59" s="224"/>
      <c r="IL59" s="224"/>
    </row>
    <row r="60" spans="1:246">
      <c r="A60" s="43"/>
      <c r="B60" s="43"/>
      <c r="C60" s="43"/>
      <c r="D60" s="43"/>
      <c r="E60" s="43"/>
      <c r="F60" s="56"/>
      <c r="G60" s="43"/>
      <c r="H60" s="56"/>
      <c r="I60" s="43"/>
      <c r="J60" s="56"/>
      <c r="K60" s="43"/>
      <c r="L60" s="43"/>
      <c r="M60" s="43"/>
      <c r="N60" s="43"/>
      <c r="O60" s="43"/>
      <c r="P60" s="43"/>
      <c r="Q60" s="43"/>
      <c r="R60" s="43"/>
      <c r="S60" s="43"/>
      <c r="T60" s="43"/>
      <c r="U60" s="43"/>
      <c r="V60" s="43"/>
      <c r="W60" s="43"/>
      <c r="X60" s="43"/>
      <c r="Y60" s="43"/>
      <c r="Z60" s="43"/>
      <c r="AA60" s="43"/>
      <c r="AB60" s="43"/>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c r="GS60" s="224"/>
      <c r="GT60" s="224"/>
      <c r="GU60" s="224"/>
      <c r="GV60" s="224"/>
      <c r="GW60" s="224"/>
      <c r="GX60" s="224"/>
      <c r="GY60" s="224"/>
      <c r="GZ60" s="224"/>
      <c r="HA60" s="224"/>
      <c r="HB60" s="224"/>
      <c r="HC60" s="224"/>
      <c r="HD60" s="224"/>
      <c r="HE60" s="224"/>
      <c r="HF60" s="224"/>
      <c r="HG60" s="224"/>
      <c r="HH60" s="224"/>
      <c r="HI60" s="224"/>
      <c r="HJ60" s="224"/>
      <c r="HK60" s="224"/>
      <c r="HL60" s="224"/>
      <c r="HM60" s="224"/>
      <c r="HN60" s="224"/>
      <c r="HO60" s="224"/>
      <c r="HP60" s="224"/>
      <c r="HQ60" s="224"/>
      <c r="HR60" s="224"/>
      <c r="HS60" s="224"/>
      <c r="HT60" s="224"/>
      <c r="HU60" s="224"/>
      <c r="HV60" s="224"/>
      <c r="HW60" s="224"/>
      <c r="HX60" s="224"/>
      <c r="HY60" s="224"/>
      <c r="HZ60" s="224"/>
      <c r="IA60" s="224"/>
      <c r="IB60" s="224"/>
      <c r="IC60" s="224"/>
      <c r="ID60" s="224"/>
      <c r="IE60" s="224"/>
      <c r="IF60" s="224"/>
      <c r="IG60" s="224"/>
      <c r="IH60" s="224"/>
      <c r="II60" s="224"/>
      <c r="IJ60" s="224"/>
      <c r="IK60" s="224"/>
      <c r="IL60" s="224"/>
    </row>
    <row r="61" spans="1:246">
      <c r="A61" s="43"/>
      <c r="B61" s="43"/>
      <c r="C61" s="43"/>
      <c r="D61" s="43"/>
      <c r="E61" s="43"/>
      <c r="F61" s="56"/>
      <c r="G61" s="43"/>
      <c r="H61" s="56"/>
      <c r="I61" s="43"/>
      <c r="J61" s="56"/>
      <c r="K61" s="43"/>
      <c r="L61" s="43"/>
      <c r="M61" s="43"/>
      <c r="N61" s="43"/>
      <c r="O61" s="43"/>
      <c r="P61" s="43"/>
      <c r="Q61" s="43"/>
      <c r="R61" s="43"/>
      <c r="S61" s="43"/>
      <c r="T61" s="43"/>
      <c r="U61" s="43"/>
      <c r="V61" s="43"/>
      <c r="W61" s="43"/>
      <c r="X61" s="43"/>
      <c r="Y61" s="43"/>
      <c r="Z61" s="43"/>
      <c r="AA61" s="43"/>
      <c r="AB61" s="43"/>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c r="GS61" s="224"/>
      <c r="GT61" s="224"/>
      <c r="GU61" s="224"/>
      <c r="GV61" s="224"/>
      <c r="GW61" s="224"/>
      <c r="GX61" s="224"/>
      <c r="GY61" s="224"/>
      <c r="GZ61" s="224"/>
      <c r="HA61" s="224"/>
      <c r="HB61" s="224"/>
      <c r="HC61" s="224"/>
      <c r="HD61" s="224"/>
      <c r="HE61" s="224"/>
      <c r="HF61" s="224"/>
      <c r="HG61" s="224"/>
      <c r="HH61" s="224"/>
      <c r="HI61" s="224"/>
      <c r="HJ61" s="224"/>
      <c r="HK61" s="224"/>
      <c r="HL61" s="224"/>
      <c r="HM61" s="224"/>
      <c r="HN61" s="224"/>
      <c r="HO61" s="224"/>
      <c r="HP61" s="224"/>
      <c r="HQ61" s="224"/>
      <c r="HR61" s="224"/>
      <c r="HS61" s="224"/>
      <c r="HT61" s="224"/>
      <c r="HU61" s="224"/>
      <c r="HV61" s="224"/>
      <c r="HW61" s="224"/>
      <c r="HX61" s="224"/>
      <c r="HY61" s="224"/>
      <c r="HZ61" s="224"/>
      <c r="IA61" s="224"/>
      <c r="IB61" s="224"/>
      <c r="IC61" s="224"/>
      <c r="ID61" s="224"/>
      <c r="IE61" s="224"/>
      <c r="IF61" s="224"/>
      <c r="IG61" s="224"/>
      <c r="IH61" s="224"/>
      <c r="II61" s="224"/>
      <c r="IJ61" s="224"/>
      <c r="IK61" s="224"/>
      <c r="IL61" s="224"/>
    </row>
    <row r="62" spans="1:246">
      <c r="A62" s="43"/>
      <c r="B62" s="43"/>
      <c r="C62" s="43"/>
      <c r="D62" s="43"/>
      <c r="E62" s="43"/>
      <c r="F62" s="56"/>
      <c r="G62" s="43"/>
      <c r="H62" s="56"/>
      <c r="I62" s="43"/>
      <c r="J62" s="56"/>
      <c r="K62" s="43"/>
      <c r="L62" s="43"/>
      <c r="M62" s="43"/>
      <c r="N62" s="43"/>
      <c r="O62" s="43"/>
      <c r="P62" s="43"/>
      <c r="Q62" s="43"/>
      <c r="R62" s="43"/>
      <c r="S62" s="43"/>
      <c r="T62" s="43"/>
      <c r="U62" s="43"/>
      <c r="V62" s="43"/>
      <c r="W62" s="43"/>
      <c r="X62" s="43"/>
      <c r="Y62" s="43"/>
      <c r="Z62" s="43"/>
      <c r="AA62" s="43"/>
      <c r="AB62" s="43"/>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c r="EQ62" s="224"/>
      <c r="ER62" s="224"/>
      <c r="ES62" s="224"/>
      <c r="ET62" s="224"/>
      <c r="EU62" s="224"/>
      <c r="EV62" s="224"/>
      <c r="EW62" s="224"/>
      <c r="EX62" s="224"/>
      <c r="EY62" s="224"/>
      <c r="EZ62" s="224"/>
      <c r="FA62" s="224"/>
      <c r="FB62" s="224"/>
      <c r="FC62" s="224"/>
      <c r="FD62" s="224"/>
      <c r="FE62" s="224"/>
      <c r="FF62" s="224"/>
      <c r="FG62" s="224"/>
      <c r="FH62" s="224"/>
      <c r="FI62" s="224"/>
      <c r="FJ62" s="224"/>
      <c r="FK62" s="224"/>
      <c r="FL62" s="224"/>
      <c r="FM62" s="224"/>
      <c r="FN62" s="224"/>
      <c r="FO62" s="224"/>
      <c r="FP62" s="224"/>
      <c r="FQ62" s="224"/>
      <c r="FR62" s="224"/>
      <c r="FS62" s="224"/>
      <c r="FT62" s="224"/>
      <c r="FU62" s="224"/>
      <c r="FV62" s="224"/>
      <c r="FW62" s="224"/>
      <c r="FX62" s="224"/>
      <c r="FY62" s="224"/>
      <c r="FZ62" s="224"/>
      <c r="GA62" s="224"/>
      <c r="GB62" s="224"/>
      <c r="GC62" s="224"/>
      <c r="GD62" s="224"/>
      <c r="GE62" s="224"/>
      <c r="GF62" s="224"/>
      <c r="GG62" s="224"/>
      <c r="GH62" s="224"/>
      <c r="GI62" s="224"/>
      <c r="GJ62" s="224"/>
      <c r="GK62" s="224"/>
      <c r="GL62" s="224"/>
      <c r="GM62" s="224"/>
      <c r="GN62" s="224"/>
      <c r="GO62" s="224"/>
      <c r="GP62" s="224"/>
      <c r="GQ62" s="224"/>
      <c r="GR62" s="224"/>
      <c r="GS62" s="224"/>
      <c r="GT62" s="224"/>
      <c r="GU62" s="224"/>
      <c r="GV62" s="224"/>
      <c r="GW62" s="224"/>
      <c r="GX62" s="224"/>
      <c r="GY62" s="224"/>
      <c r="GZ62" s="224"/>
      <c r="HA62" s="224"/>
      <c r="HB62" s="224"/>
      <c r="HC62" s="224"/>
      <c r="HD62" s="224"/>
      <c r="HE62" s="224"/>
      <c r="HF62" s="224"/>
      <c r="HG62" s="224"/>
      <c r="HH62" s="224"/>
      <c r="HI62" s="224"/>
      <c r="HJ62" s="224"/>
      <c r="HK62" s="224"/>
      <c r="HL62" s="224"/>
      <c r="HM62" s="224"/>
      <c r="HN62" s="224"/>
      <c r="HO62" s="224"/>
      <c r="HP62" s="224"/>
      <c r="HQ62" s="224"/>
      <c r="HR62" s="224"/>
      <c r="HS62" s="224"/>
      <c r="HT62" s="224"/>
      <c r="HU62" s="224"/>
      <c r="HV62" s="224"/>
      <c r="HW62" s="224"/>
      <c r="HX62" s="224"/>
      <c r="HY62" s="224"/>
      <c r="HZ62" s="224"/>
      <c r="IA62" s="224"/>
      <c r="IB62" s="224"/>
      <c r="IC62" s="224"/>
      <c r="ID62" s="224"/>
      <c r="IE62" s="224"/>
      <c r="IF62" s="224"/>
      <c r="IG62" s="224"/>
      <c r="IH62" s="224"/>
      <c r="II62" s="224"/>
      <c r="IJ62" s="224"/>
      <c r="IK62" s="224"/>
      <c r="IL62" s="224"/>
    </row>
    <row r="63" spans="1:246">
      <c r="A63" s="43"/>
      <c r="B63" s="43"/>
      <c r="C63" s="43"/>
      <c r="D63" s="43"/>
      <c r="E63" s="43"/>
      <c r="F63" s="56"/>
      <c r="G63" s="43"/>
      <c r="H63" s="56"/>
      <c r="I63" s="43"/>
      <c r="J63" s="56"/>
      <c r="K63" s="43"/>
      <c r="L63" s="43"/>
      <c r="M63" s="43"/>
      <c r="N63" s="43"/>
      <c r="O63" s="43"/>
      <c r="P63" s="43"/>
      <c r="Q63" s="43"/>
      <c r="R63" s="43"/>
      <c r="S63" s="43"/>
      <c r="T63" s="43"/>
      <c r="U63" s="43"/>
      <c r="V63" s="43"/>
      <c r="W63" s="43"/>
      <c r="X63" s="43"/>
      <c r="Y63" s="43"/>
      <c r="Z63" s="43"/>
      <c r="AA63" s="43"/>
      <c r="AB63" s="43"/>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c r="FH63" s="224"/>
      <c r="FI63" s="224"/>
      <c r="FJ63" s="224"/>
      <c r="FK63" s="224"/>
      <c r="FL63" s="224"/>
      <c r="FM63" s="224"/>
      <c r="FN63" s="224"/>
      <c r="FO63" s="224"/>
      <c r="FP63" s="224"/>
      <c r="FQ63" s="224"/>
      <c r="FR63" s="224"/>
      <c r="FS63" s="224"/>
      <c r="FT63" s="224"/>
      <c r="FU63" s="224"/>
      <c r="FV63" s="224"/>
      <c r="FW63" s="224"/>
      <c r="FX63" s="224"/>
      <c r="FY63" s="224"/>
      <c r="FZ63" s="224"/>
      <c r="GA63" s="224"/>
      <c r="GB63" s="224"/>
      <c r="GC63" s="224"/>
      <c r="GD63" s="224"/>
      <c r="GE63" s="224"/>
      <c r="GF63" s="224"/>
      <c r="GG63" s="224"/>
      <c r="GH63" s="224"/>
      <c r="GI63" s="224"/>
      <c r="GJ63" s="224"/>
      <c r="GK63" s="224"/>
      <c r="GL63" s="224"/>
      <c r="GM63" s="224"/>
      <c r="GN63" s="224"/>
      <c r="GO63" s="224"/>
      <c r="GP63" s="224"/>
      <c r="GQ63" s="224"/>
      <c r="GR63" s="224"/>
      <c r="GS63" s="224"/>
      <c r="GT63" s="224"/>
      <c r="GU63" s="224"/>
      <c r="GV63" s="224"/>
      <c r="GW63" s="224"/>
      <c r="GX63" s="224"/>
      <c r="GY63" s="224"/>
      <c r="GZ63" s="224"/>
      <c r="HA63" s="224"/>
      <c r="HB63" s="224"/>
      <c r="HC63" s="224"/>
      <c r="HD63" s="224"/>
      <c r="HE63" s="224"/>
      <c r="HF63" s="224"/>
      <c r="HG63" s="224"/>
      <c r="HH63" s="224"/>
      <c r="HI63" s="224"/>
      <c r="HJ63" s="224"/>
      <c r="HK63" s="224"/>
      <c r="HL63" s="224"/>
      <c r="HM63" s="224"/>
      <c r="HN63" s="224"/>
      <c r="HO63" s="224"/>
      <c r="HP63" s="224"/>
      <c r="HQ63" s="224"/>
      <c r="HR63" s="224"/>
      <c r="HS63" s="224"/>
      <c r="HT63" s="224"/>
      <c r="HU63" s="224"/>
      <c r="HV63" s="224"/>
      <c r="HW63" s="224"/>
      <c r="HX63" s="224"/>
      <c r="HY63" s="224"/>
      <c r="HZ63" s="224"/>
      <c r="IA63" s="224"/>
      <c r="IB63" s="224"/>
      <c r="IC63" s="224"/>
      <c r="ID63" s="224"/>
      <c r="IE63" s="224"/>
      <c r="IF63" s="224"/>
      <c r="IG63" s="224"/>
      <c r="IH63" s="224"/>
      <c r="II63" s="224"/>
      <c r="IJ63" s="224"/>
      <c r="IK63" s="224"/>
      <c r="IL63" s="224"/>
    </row>
    <row r="64" spans="1:246">
      <c r="A64" s="43"/>
      <c r="B64" s="43"/>
      <c r="C64" s="43"/>
      <c r="D64" s="43"/>
      <c r="E64" s="43"/>
      <c r="F64" s="56"/>
      <c r="G64" s="43"/>
      <c r="H64" s="56"/>
      <c r="I64" s="43"/>
      <c r="J64" s="56"/>
      <c r="K64" s="43"/>
      <c r="L64" s="43"/>
      <c r="M64" s="43"/>
      <c r="N64" s="43"/>
      <c r="O64" s="43"/>
      <c r="P64" s="43"/>
      <c r="Q64" s="43"/>
      <c r="R64" s="43"/>
      <c r="S64" s="43"/>
      <c r="T64" s="43"/>
      <c r="U64" s="43"/>
      <c r="V64" s="43"/>
      <c r="W64" s="43"/>
      <c r="X64" s="43"/>
      <c r="Y64" s="43"/>
      <c r="Z64" s="43"/>
      <c r="AA64" s="43"/>
      <c r="AB64" s="43"/>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c r="FP64" s="224"/>
      <c r="FQ64" s="224"/>
      <c r="FR64" s="224"/>
      <c r="FS64" s="224"/>
      <c r="FT64" s="224"/>
      <c r="FU64" s="224"/>
      <c r="FV64" s="224"/>
      <c r="FW64" s="224"/>
      <c r="FX64" s="224"/>
      <c r="FY64" s="224"/>
      <c r="FZ64" s="224"/>
      <c r="GA64" s="224"/>
      <c r="GB64" s="224"/>
      <c r="GC64" s="224"/>
      <c r="GD64" s="224"/>
      <c r="GE64" s="224"/>
      <c r="GF64" s="224"/>
      <c r="GG64" s="224"/>
      <c r="GH64" s="224"/>
      <c r="GI64" s="224"/>
      <c r="GJ64" s="224"/>
      <c r="GK64" s="224"/>
      <c r="GL64" s="224"/>
      <c r="GM64" s="224"/>
      <c r="GN64" s="224"/>
      <c r="GO64" s="224"/>
      <c r="GP64" s="224"/>
      <c r="GQ64" s="224"/>
      <c r="GR64" s="224"/>
      <c r="GS64" s="224"/>
      <c r="GT64" s="224"/>
      <c r="GU64" s="224"/>
      <c r="GV64" s="224"/>
      <c r="GW64" s="224"/>
      <c r="GX64" s="224"/>
      <c r="GY64" s="224"/>
      <c r="GZ64" s="224"/>
      <c r="HA64" s="224"/>
      <c r="HB64" s="224"/>
      <c r="HC64" s="224"/>
      <c r="HD64" s="224"/>
      <c r="HE64" s="224"/>
      <c r="HF64" s="224"/>
      <c r="HG64" s="224"/>
      <c r="HH64" s="224"/>
      <c r="HI64" s="224"/>
      <c r="HJ64" s="224"/>
      <c r="HK64" s="224"/>
      <c r="HL64" s="224"/>
      <c r="HM64" s="224"/>
      <c r="HN64" s="224"/>
      <c r="HO64" s="224"/>
      <c r="HP64" s="224"/>
      <c r="HQ64" s="224"/>
      <c r="HR64" s="224"/>
      <c r="HS64" s="224"/>
      <c r="HT64" s="224"/>
      <c r="HU64" s="224"/>
      <c r="HV64" s="224"/>
      <c r="HW64" s="224"/>
      <c r="HX64" s="224"/>
      <c r="HY64" s="224"/>
      <c r="HZ64" s="224"/>
      <c r="IA64" s="224"/>
      <c r="IB64" s="224"/>
      <c r="IC64" s="224"/>
      <c r="ID64" s="224"/>
      <c r="IE64" s="224"/>
      <c r="IF64" s="224"/>
      <c r="IG64" s="224"/>
      <c r="IH64" s="224"/>
      <c r="II64" s="224"/>
      <c r="IJ64" s="224"/>
      <c r="IK64" s="224"/>
      <c r="IL64" s="224"/>
    </row>
    <row r="65" spans="1:246">
      <c r="A65" s="43"/>
      <c r="B65" s="43"/>
      <c r="C65" s="43"/>
      <c r="D65" s="43"/>
      <c r="E65" s="43"/>
      <c r="F65" s="56"/>
      <c r="G65" s="43"/>
      <c r="H65" s="56"/>
      <c r="I65" s="43"/>
      <c r="J65" s="56"/>
      <c r="K65" s="43"/>
      <c r="L65" s="43"/>
      <c r="M65" s="43"/>
      <c r="N65" s="43"/>
      <c r="O65" s="43"/>
      <c r="P65" s="43"/>
      <c r="Q65" s="43"/>
      <c r="R65" s="43"/>
      <c r="S65" s="43"/>
      <c r="T65" s="43"/>
      <c r="U65" s="43"/>
      <c r="V65" s="43"/>
      <c r="W65" s="43"/>
      <c r="X65" s="43"/>
      <c r="Y65" s="43"/>
      <c r="Z65" s="43"/>
      <c r="AA65" s="43"/>
      <c r="AB65" s="43"/>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c r="FP65" s="224"/>
      <c r="FQ65" s="224"/>
      <c r="FR65" s="224"/>
      <c r="FS65" s="224"/>
      <c r="FT65" s="224"/>
      <c r="FU65" s="224"/>
      <c r="FV65" s="224"/>
      <c r="FW65" s="224"/>
      <c r="FX65" s="224"/>
      <c r="FY65" s="224"/>
      <c r="FZ65" s="224"/>
      <c r="GA65" s="224"/>
      <c r="GB65" s="224"/>
      <c r="GC65" s="224"/>
      <c r="GD65" s="224"/>
      <c r="GE65" s="224"/>
      <c r="GF65" s="224"/>
      <c r="GG65" s="224"/>
      <c r="GH65" s="224"/>
      <c r="GI65" s="224"/>
      <c r="GJ65" s="224"/>
      <c r="GK65" s="224"/>
      <c r="GL65" s="224"/>
      <c r="GM65" s="224"/>
      <c r="GN65" s="224"/>
      <c r="GO65" s="224"/>
      <c r="GP65" s="224"/>
      <c r="GQ65" s="224"/>
      <c r="GR65" s="224"/>
      <c r="GS65" s="224"/>
      <c r="GT65" s="224"/>
      <c r="GU65" s="224"/>
      <c r="GV65" s="224"/>
      <c r="GW65" s="224"/>
      <c r="GX65" s="224"/>
      <c r="GY65" s="224"/>
      <c r="GZ65" s="224"/>
      <c r="HA65" s="224"/>
      <c r="HB65" s="224"/>
      <c r="HC65" s="224"/>
      <c r="HD65" s="224"/>
      <c r="HE65" s="224"/>
      <c r="HF65" s="224"/>
      <c r="HG65" s="224"/>
      <c r="HH65" s="224"/>
      <c r="HI65" s="224"/>
      <c r="HJ65" s="224"/>
      <c r="HK65" s="224"/>
      <c r="HL65" s="224"/>
      <c r="HM65" s="224"/>
      <c r="HN65" s="224"/>
      <c r="HO65" s="224"/>
      <c r="HP65" s="224"/>
      <c r="HQ65" s="224"/>
      <c r="HR65" s="224"/>
      <c r="HS65" s="224"/>
      <c r="HT65" s="224"/>
      <c r="HU65" s="224"/>
      <c r="HV65" s="224"/>
      <c r="HW65" s="224"/>
      <c r="HX65" s="224"/>
      <c r="HY65" s="224"/>
      <c r="HZ65" s="224"/>
      <c r="IA65" s="224"/>
      <c r="IB65" s="224"/>
      <c r="IC65" s="224"/>
      <c r="ID65" s="224"/>
      <c r="IE65" s="224"/>
      <c r="IF65" s="224"/>
      <c r="IG65" s="224"/>
      <c r="IH65" s="224"/>
      <c r="II65" s="224"/>
      <c r="IJ65" s="224"/>
      <c r="IK65" s="224"/>
      <c r="IL65" s="224"/>
    </row>
    <row r="66" spans="1:246">
      <c r="A66" s="43"/>
      <c r="B66" s="43"/>
      <c r="C66" s="43"/>
      <c r="D66" s="43"/>
      <c r="E66" s="43"/>
      <c r="F66" s="56"/>
      <c r="G66" s="43"/>
      <c r="H66" s="56"/>
      <c r="I66" s="43"/>
      <c r="J66" s="56"/>
      <c r="K66" s="43"/>
      <c r="L66" s="43"/>
      <c r="M66" s="43"/>
      <c r="N66" s="43"/>
      <c r="O66" s="43"/>
      <c r="P66" s="43"/>
      <c r="Q66" s="43"/>
      <c r="R66" s="43"/>
      <c r="S66" s="43"/>
      <c r="T66" s="43"/>
      <c r="U66" s="43"/>
      <c r="V66" s="43"/>
      <c r="W66" s="43"/>
      <c r="X66" s="43"/>
      <c r="Y66" s="43"/>
      <c r="Z66" s="43"/>
      <c r="AA66" s="43"/>
      <c r="AB66" s="43"/>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c r="FP66" s="224"/>
      <c r="FQ66" s="224"/>
      <c r="FR66" s="224"/>
      <c r="FS66" s="224"/>
      <c r="FT66" s="224"/>
      <c r="FU66" s="224"/>
      <c r="FV66" s="224"/>
      <c r="FW66" s="224"/>
      <c r="FX66" s="224"/>
      <c r="FY66" s="224"/>
      <c r="FZ66" s="224"/>
      <c r="GA66" s="224"/>
      <c r="GB66" s="224"/>
      <c r="GC66" s="224"/>
      <c r="GD66" s="224"/>
      <c r="GE66" s="224"/>
      <c r="GF66" s="224"/>
      <c r="GG66" s="224"/>
      <c r="GH66" s="224"/>
      <c r="GI66" s="224"/>
      <c r="GJ66" s="224"/>
      <c r="GK66" s="224"/>
      <c r="GL66" s="224"/>
      <c r="GM66" s="224"/>
      <c r="GN66" s="224"/>
      <c r="GO66" s="224"/>
      <c r="GP66" s="224"/>
      <c r="GQ66" s="224"/>
      <c r="GR66" s="224"/>
      <c r="GS66" s="224"/>
      <c r="GT66" s="224"/>
      <c r="GU66" s="224"/>
      <c r="GV66" s="224"/>
      <c r="GW66" s="224"/>
      <c r="GX66" s="224"/>
      <c r="GY66" s="224"/>
      <c r="GZ66" s="224"/>
      <c r="HA66" s="224"/>
      <c r="HB66" s="224"/>
      <c r="HC66" s="224"/>
      <c r="HD66" s="224"/>
      <c r="HE66" s="224"/>
      <c r="HF66" s="224"/>
      <c r="HG66" s="224"/>
      <c r="HH66" s="224"/>
      <c r="HI66" s="224"/>
      <c r="HJ66" s="224"/>
      <c r="HK66" s="224"/>
      <c r="HL66" s="224"/>
      <c r="HM66" s="224"/>
      <c r="HN66" s="224"/>
      <c r="HO66" s="224"/>
      <c r="HP66" s="224"/>
      <c r="HQ66" s="224"/>
      <c r="HR66" s="224"/>
      <c r="HS66" s="224"/>
      <c r="HT66" s="224"/>
      <c r="HU66" s="224"/>
      <c r="HV66" s="224"/>
      <c r="HW66" s="224"/>
      <c r="HX66" s="224"/>
      <c r="HY66" s="224"/>
      <c r="HZ66" s="224"/>
      <c r="IA66" s="224"/>
      <c r="IB66" s="224"/>
      <c r="IC66" s="224"/>
      <c r="ID66" s="224"/>
      <c r="IE66" s="224"/>
      <c r="IF66" s="224"/>
      <c r="IG66" s="224"/>
      <c r="IH66" s="224"/>
      <c r="II66" s="224"/>
      <c r="IJ66" s="224"/>
      <c r="IK66" s="224"/>
      <c r="IL66" s="224"/>
    </row>
    <row r="67" spans="1:246">
      <c r="A67" s="43"/>
      <c r="B67" s="43"/>
      <c r="C67" s="43"/>
      <c r="D67" s="43"/>
      <c r="E67" s="43"/>
      <c r="F67" s="56"/>
      <c r="G67" s="43"/>
      <c r="H67" s="56"/>
      <c r="I67" s="43"/>
      <c r="J67" s="56"/>
      <c r="K67" s="43"/>
      <c r="L67" s="43"/>
      <c r="M67" s="43"/>
      <c r="N67" s="43"/>
      <c r="O67" s="43"/>
      <c r="P67" s="43"/>
      <c r="Q67" s="43"/>
      <c r="R67" s="43"/>
      <c r="S67" s="43"/>
      <c r="T67" s="43"/>
      <c r="U67" s="43"/>
      <c r="V67" s="43"/>
      <c r="W67" s="43"/>
      <c r="X67" s="43"/>
      <c r="Y67" s="43"/>
      <c r="Z67" s="43"/>
      <c r="AA67" s="43"/>
      <c r="AB67" s="43"/>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c r="FP67" s="224"/>
      <c r="FQ67" s="224"/>
      <c r="FR67" s="224"/>
      <c r="FS67" s="224"/>
      <c r="FT67" s="224"/>
      <c r="FU67" s="224"/>
      <c r="FV67" s="224"/>
      <c r="FW67" s="224"/>
      <c r="FX67" s="224"/>
      <c r="FY67" s="224"/>
      <c r="FZ67" s="224"/>
      <c r="GA67" s="224"/>
      <c r="GB67" s="224"/>
      <c r="GC67" s="224"/>
      <c r="GD67" s="224"/>
      <c r="GE67" s="224"/>
      <c r="GF67" s="224"/>
      <c r="GG67" s="224"/>
      <c r="GH67" s="224"/>
      <c r="GI67" s="224"/>
      <c r="GJ67" s="224"/>
      <c r="GK67" s="224"/>
      <c r="GL67" s="224"/>
      <c r="GM67" s="224"/>
      <c r="GN67" s="224"/>
      <c r="GO67" s="224"/>
      <c r="GP67" s="224"/>
      <c r="GQ67" s="224"/>
      <c r="GR67" s="224"/>
      <c r="GS67" s="224"/>
      <c r="GT67" s="224"/>
      <c r="GU67" s="224"/>
      <c r="GV67" s="224"/>
      <c r="GW67" s="224"/>
      <c r="GX67" s="224"/>
      <c r="GY67" s="224"/>
      <c r="GZ67" s="224"/>
      <c r="HA67" s="224"/>
      <c r="HB67" s="224"/>
      <c r="HC67" s="224"/>
      <c r="HD67" s="224"/>
      <c r="HE67" s="224"/>
      <c r="HF67" s="224"/>
      <c r="HG67" s="224"/>
      <c r="HH67" s="224"/>
      <c r="HI67" s="224"/>
      <c r="HJ67" s="224"/>
      <c r="HK67" s="224"/>
      <c r="HL67" s="224"/>
      <c r="HM67" s="224"/>
      <c r="HN67" s="224"/>
      <c r="HO67" s="224"/>
      <c r="HP67" s="224"/>
      <c r="HQ67" s="224"/>
      <c r="HR67" s="224"/>
      <c r="HS67" s="224"/>
      <c r="HT67" s="224"/>
      <c r="HU67" s="224"/>
      <c r="HV67" s="224"/>
      <c r="HW67" s="224"/>
      <c r="HX67" s="224"/>
      <c r="HY67" s="224"/>
      <c r="HZ67" s="224"/>
      <c r="IA67" s="224"/>
      <c r="IB67" s="224"/>
      <c r="IC67" s="224"/>
      <c r="ID67" s="224"/>
      <c r="IE67" s="224"/>
      <c r="IF67" s="224"/>
      <c r="IG67" s="224"/>
      <c r="IH67" s="224"/>
      <c r="II67" s="224"/>
      <c r="IJ67" s="224"/>
      <c r="IK67" s="224"/>
      <c r="IL67" s="224"/>
    </row>
    <row r="68" spans="1:246">
      <c r="A68" s="43"/>
      <c r="B68" s="43"/>
      <c r="C68" s="43"/>
      <c r="D68" s="43"/>
      <c r="E68" s="43"/>
      <c r="F68" s="56"/>
      <c r="G68" s="43"/>
      <c r="H68" s="56"/>
      <c r="I68" s="43"/>
      <c r="J68" s="56"/>
      <c r="K68" s="43"/>
      <c r="L68" s="43"/>
      <c r="M68" s="43"/>
      <c r="N68" s="43"/>
      <c r="O68" s="43"/>
      <c r="P68" s="43"/>
      <c r="Q68" s="43"/>
      <c r="R68" s="43"/>
      <c r="S68" s="43"/>
      <c r="T68" s="43"/>
      <c r="U68" s="43"/>
      <c r="V68" s="43"/>
      <c r="W68" s="43"/>
      <c r="X68" s="43"/>
      <c r="Y68" s="43"/>
      <c r="Z68" s="43"/>
      <c r="AA68" s="43"/>
      <c r="AB68" s="43"/>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4"/>
      <c r="GE68" s="224"/>
      <c r="GF68" s="224"/>
      <c r="GG68" s="224"/>
      <c r="GH68" s="224"/>
      <c r="GI68" s="224"/>
      <c r="GJ68" s="224"/>
      <c r="GK68" s="224"/>
      <c r="GL68" s="224"/>
      <c r="GM68" s="224"/>
      <c r="GN68" s="224"/>
      <c r="GO68" s="224"/>
      <c r="GP68" s="224"/>
      <c r="GQ68" s="224"/>
      <c r="GR68" s="224"/>
      <c r="GS68" s="224"/>
      <c r="GT68" s="224"/>
      <c r="GU68" s="224"/>
      <c r="GV68" s="224"/>
      <c r="GW68" s="224"/>
      <c r="GX68" s="224"/>
      <c r="GY68" s="224"/>
      <c r="GZ68" s="224"/>
      <c r="HA68" s="224"/>
      <c r="HB68" s="224"/>
      <c r="HC68" s="224"/>
      <c r="HD68" s="224"/>
      <c r="HE68" s="224"/>
      <c r="HF68" s="224"/>
      <c r="HG68" s="224"/>
      <c r="HH68" s="224"/>
      <c r="HI68" s="224"/>
      <c r="HJ68" s="224"/>
      <c r="HK68" s="224"/>
      <c r="HL68" s="224"/>
      <c r="HM68" s="224"/>
      <c r="HN68" s="224"/>
      <c r="HO68" s="224"/>
      <c r="HP68" s="224"/>
      <c r="HQ68" s="224"/>
      <c r="HR68" s="224"/>
      <c r="HS68" s="224"/>
      <c r="HT68" s="224"/>
      <c r="HU68" s="224"/>
      <c r="HV68" s="224"/>
      <c r="HW68" s="224"/>
      <c r="HX68" s="224"/>
      <c r="HY68" s="224"/>
      <c r="HZ68" s="224"/>
      <c r="IA68" s="224"/>
      <c r="IB68" s="224"/>
      <c r="IC68" s="224"/>
      <c r="ID68" s="224"/>
      <c r="IE68" s="224"/>
      <c r="IF68" s="224"/>
      <c r="IG68" s="224"/>
      <c r="IH68" s="224"/>
      <c r="II68" s="224"/>
      <c r="IJ68" s="224"/>
      <c r="IK68" s="224"/>
      <c r="IL68" s="224"/>
    </row>
    <row r="69" spans="1:246">
      <c r="A69" s="43"/>
      <c r="B69" s="43"/>
      <c r="C69" s="43"/>
      <c r="D69" s="43"/>
      <c r="E69" s="43"/>
      <c r="F69" s="56"/>
      <c r="G69" s="43"/>
      <c r="H69" s="56"/>
      <c r="I69" s="43"/>
      <c r="J69" s="56"/>
      <c r="K69" s="43"/>
      <c r="L69" s="43"/>
      <c r="M69" s="43"/>
      <c r="N69" s="43"/>
      <c r="O69" s="43"/>
      <c r="P69" s="43"/>
      <c r="Q69" s="43"/>
      <c r="R69" s="43"/>
      <c r="S69" s="43"/>
      <c r="T69" s="43"/>
      <c r="U69" s="43"/>
      <c r="V69" s="43"/>
      <c r="W69" s="43"/>
      <c r="X69" s="43"/>
      <c r="Y69" s="43"/>
      <c r="Z69" s="43"/>
      <c r="AA69" s="43"/>
      <c r="AB69" s="43"/>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224"/>
      <c r="DS69" s="224"/>
      <c r="DT69" s="224"/>
      <c r="DU69" s="224"/>
      <c r="DV69" s="224"/>
      <c r="DW69" s="224"/>
      <c r="DX69" s="224"/>
      <c r="DY69" s="224"/>
      <c r="DZ69" s="224"/>
      <c r="EA69" s="224"/>
      <c r="EB69" s="224"/>
      <c r="EC69" s="224"/>
      <c r="ED69" s="224"/>
      <c r="EE69" s="224"/>
      <c r="EF69" s="224"/>
      <c r="EG69" s="224"/>
      <c r="EH69" s="224"/>
      <c r="EI69" s="224"/>
      <c r="EJ69" s="224"/>
      <c r="EK69" s="224"/>
      <c r="EL69" s="224"/>
      <c r="EM69" s="224"/>
      <c r="EN69" s="224"/>
      <c r="EO69" s="224"/>
      <c r="EP69" s="224"/>
      <c r="EQ69" s="224"/>
      <c r="ER69" s="224"/>
      <c r="ES69" s="224"/>
      <c r="ET69" s="224"/>
      <c r="EU69" s="224"/>
      <c r="EV69" s="224"/>
      <c r="EW69" s="224"/>
      <c r="EX69" s="224"/>
      <c r="EY69" s="224"/>
      <c r="EZ69" s="224"/>
      <c r="FA69" s="224"/>
      <c r="FB69" s="224"/>
      <c r="FC69" s="224"/>
      <c r="FD69" s="224"/>
      <c r="FE69" s="224"/>
      <c r="FF69" s="224"/>
      <c r="FG69" s="224"/>
      <c r="FH69" s="224"/>
      <c r="FI69" s="224"/>
      <c r="FJ69" s="224"/>
      <c r="FK69" s="224"/>
      <c r="FL69" s="224"/>
      <c r="FM69" s="224"/>
      <c r="FN69" s="224"/>
      <c r="FO69" s="224"/>
      <c r="FP69" s="224"/>
      <c r="FQ69" s="224"/>
      <c r="FR69" s="224"/>
      <c r="FS69" s="224"/>
      <c r="FT69" s="224"/>
      <c r="FU69" s="224"/>
      <c r="FV69" s="224"/>
      <c r="FW69" s="224"/>
      <c r="FX69" s="224"/>
      <c r="FY69" s="224"/>
      <c r="FZ69" s="224"/>
      <c r="GA69" s="224"/>
      <c r="GB69" s="224"/>
      <c r="GC69" s="224"/>
      <c r="GD69" s="224"/>
      <c r="GE69" s="224"/>
      <c r="GF69" s="224"/>
      <c r="GG69" s="224"/>
      <c r="GH69" s="224"/>
      <c r="GI69" s="224"/>
      <c r="GJ69" s="224"/>
      <c r="GK69" s="224"/>
      <c r="GL69" s="224"/>
      <c r="GM69" s="224"/>
      <c r="GN69" s="224"/>
      <c r="GO69" s="224"/>
      <c r="GP69" s="224"/>
      <c r="GQ69" s="224"/>
      <c r="GR69" s="224"/>
      <c r="GS69" s="224"/>
      <c r="GT69" s="224"/>
      <c r="GU69" s="224"/>
      <c r="GV69" s="224"/>
      <c r="GW69" s="224"/>
      <c r="GX69" s="224"/>
      <c r="GY69" s="224"/>
      <c r="GZ69" s="224"/>
      <c r="HA69" s="224"/>
      <c r="HB69" s="224"/>
      <c r="HC69" s="224"/>
      <c r="HD69" s="224"/>
      <c r="HE69" s="224"/>
      <c r="HF69" s="224"/>
      <c r="HG69" s="224"/>
      <c r="HH69" s="224"/>
      <c r="HI69" s="224"/>
      <c r="HJ69" s="224"/>
      <c r="HK69" s="224"/>
      <c r="HL69" s="224"/>
      <c r="HM69" s="224"/>
      <c r="HN69" s="224"/>
      <c r="HO69" s="224"/>
      <c r="HP69" s="224"/>
      <c r="HQ69" s="224"/>
      <c r="HR69" s="224"/>
      <c r="HS69" s="224"/>
      <c r="HT69" s="224"/>
      <c r="HU69" s="224"/>
      <c r="HV69" s="224"/>
      <c r="HW69" s="224"/>
      <c r="HX69" s="224"/>
      <c r="HY69" s="224"/>
      <c r="HZ69" s="224"/>
      <c r="IA69" s="224"/>
      <c r="IB69" s="224"/>
      <c r="IC69" s="224"/>
      <c r="ID69" s="224"/>
      <c r="IE69" s="224"/>
      <c r="IF69" s="224"/>
      <c r="IG69" s="224"/>
      <c r="IH69" s="224"/>
      <c r="II69" s="224"/>
      <c r="IJ69" s="224"/>
      <c r="IK69" s="224"/>
      <c r="IL69" s="224"/>
    </row>
    <row r="70" spans="1:246">
      <c r="A70" s="43"/>
      <c r="B70" s="43"/>
      <c r="C70" s="43"/>
      <c r="D70" s="43"/>
      <c r="E70" s="43"/>
      <c r="F70" s="56"/>
      <c r="G70" s="43"/>
      <c r="H70" s="56"/>
      <c r="I70" s="43"/>
      <c r="J70" s="56"/>
      <c r="K70" s="43"/>
      <c r="L70" s="43"/>
      <c r="M70" s="43"/>
      <c r="N70" s="43"/>
      <c r="O70" s="43"/>
      <c r="P70" s="43"/>
      <c r="Q70" s="43"/>
      <c r="R70" s="43"/>
      <c r="S70" s="43"/>
      <c r="T70" s="43"/>
      <c r="U70" s="43"/>
      <c r="V70" s="43"/>
      <c r="W70" s="43"/>
      <c r="X70" s="43"/>
      <c r="Y70" s="43"/>
      <c r="Z70" s="43"/>
      <c r="AA70" s="43"/>
      <c r="AB70" s="43"/>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4"/>
      <c r="DT70" s="224"/>
      <c r="DU70" s="224"/>
      <c r="DV70" s="224"/>
      <c r="DW70" s="224"/>
      <c r="DX70" s="224"/>
      <c r="DY70" s="224"/>
      <c r="DZ70" s="224"/>
      <c r="EA70" s="224"/>
      <c r="EB70" s="224"/>
      <c r="EC70" s="224"/>
      <c r="ED70" s="224"/>
      <c r="EE70" s="224"/>
      <c r="EF70" s="224"/>
      <c r="EG70" s="224"/>
      <c r="EH70" s="224"/>
      <c r="EI70" s="224"/>
      <c r="EJ70" s="224"/>
      <c r="EK70" s="224"/>
      <c r="EL70" s="224"/>
      <c r="EM70" s="224"/>
      <c r="EN70" s="224"/>
      <c r="EO70" s="224"/>
      <c r="EP70" s="224"/>
      <c r="EQ70" s="224"/>
      <c r="ER70" s="224"/>
      <c r="ES70" s="224"/>
      <c r="ET70" s="224"/>
      <c r="EU70" s="224"/>
      <c r="EV70" s="224"/>
      <c r="EW70" s="224"/>
      <c r="EX70" s="224"/>
      <c r="EY70" s="224"/>
      <c r="EZ70" s="224"/>
      <c r="FA70" s="224"/>
      <c r="FB70" s="224"/>
      <c r="FC70" s="224"/>
      <c r="FD70" s="224"/>
      <c r="FE70" s="224"/>
      <c r="FF70" s="224"/>
      <c r="FG70" s="224"/>
      <c r="FH70" s="224"/>
      <c r="FI70" s="224"/>
      <c r="FJ70" s="224"/>
      <c r="FK70" s="224"/>
      <c r="FL70" s="224"/>
      <c r="FM70" s="224"/>
      <c r="FN70" s="224"/>
      <c r="FO70" s="224"/>
      <c r="FP70" s="224"/>
      <c r="FQ70" s="224"/>
      <c r="FR70" s="224"/>
      <c r="FS70" s="224"/>
      <c r="FT70" s="224"/>
      <c r="FU70" s="224"/>
      <c r="FV70" s="224"/>
      <c r="FW70" s="224"/>
      <c r="FX70" s="224"/>
      <c r="FY70" s="224"/>
      <c r="FZ70" s="224"/>
      <c r="GA70" s="224"/>
      <c r="GB70" s="224"/>
      <c r="GC70" s="224"/>
      <c r="GD70" s="224"/>
      <c r="GE70" s="224"/>
      <c r="GF70" s="224"/>
      <c r="GG70" s="224"/>
      <c r="GH70" s="224"/>
      <c r="GI70" s="224"/>
      <c r="GJ70" s="224"/>
      <c r="GK70" s="224"/>
      <c r="GL70" s="224"/>
      <c r="GM70" s="224"/>
      <c r="GN70" s="224"/>
      <c r="GO70" s="224"/>
      <c r="GP70" s="224"/>
      <c r="GQ70" s="224"/>
      <c r="GR70" s="224"/>
      <c r="GS70" s="224"/>
      <c r="GT70" s="224"/>
      <c r="GU70" s="224"/>
      <c r="GV70" s="224"/>
      <c r="GW70" s="224"/>
      <c r="GX70" s="224"/>
      <c r="GY70" s="224"/>
      <c r="GZ70" s="224"/>
      <c r="HA70" s="224"/>
      <c r="HB70" s="224"/>
      <c r="HC70" s="224"/>
      <c r="HD70" s="224"/>
      <c r="HE70" s="224"/>
      <c r="HF70" s="224"/>
      <c r="HG70" s="224"/>
      <c r="HH70" s="224"/>
      <c r="HI70" s="224"/>
      <c r="HJ70" s="224"/>
      <c r="HK70" s="224"/>
      <c r="HL70" s="224"/>
      <c r="HM70" s="224"/>
      <c r="HN70" s="224"/>
      <c r="HO70" s="224"/>
      <c r="HP70" s="224"/>
      <c r="HQ70" s="224"/>
      <c r="HR70" s="224"/>
      <c r="HS70" s="224"/>
      <c r="HT70" s="224"/>
      <c r="HU70" s="224"/>
      <c r="HV70" s="224"/>
      <c r="HW70" s="224"/>
      <c r="HX70" s="224"/>
      <c r="HY70" s="224"/>
      <c r="HZ70" s="224"/>
      <c r="IA70" s="224"/>
      <c r="IB70" s="224"/>
      <c r="IC70" s="224"/>
      <c r="ID70" s="224"/>
      <c r="IE70" s="224"/>
      <c r="IF70" s="224"/>
      <c r="IG70" s="224"/>
      <c r="IH70" s="224"/>
      <c r="II70" s="224"/>
      <c r="IJ70" s="224"/>
      <c r="IK70" s="224"/>
      <c r="IL70" s="224"/>
    </row>
    <row r="71" spans="1:246">
      <c r="A71" s="43"/>
      <c r="B71" s="43"/>
      <c r="C71" s="43"/>
      <c r="D71" s="43"/>
      <c r="E71" s="43"/>
      <c r="F71" s="56"/>
      <c r="G71" s="43"/>
      <c r="H71" s="56"/>
      <c r="I71" s="43"/>
      <c r="J71" s="56"/>
      <c r="K71" s="43"/>
      <c r="L71" s="43"/>
      <c r="M71" s="43"/>
      <c r="N71" s="43"/>
      <c r="O71" s="43"/>
      <c r="P71" s="43"/>
      <c r="Q71" s="43"/>
      <c r="R71" s="43"/>
      <c r="S71" s="43"/>
      <c r="T71" s="43"/>
      <c r="U71" s="43"/>
      <c r="V71" s="43"/>
      <c r="W71" s="43"/>
      <c r="X71" s="43"/>
      <c r="Y71" s="43"/>
      <c r="Z71" s="43"/>
      <c r="AA71" s="43"/>
      <c r="AB71" s="43"/>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c r="EO71" s="224"/>
      <c r="EP71" s="224"/>
      <c r="EQ71" s="224"/>
      <c r="ER71" s="224"/>
      <c r="ES71" s="224"/>
      <c r="ET71" s="224"/>
      <c r="EU71" s="224"/>
      <c r="EV71" s="224"/>
      <c r="EW71" s="224"/>
      <c r="EX71" s="224"/>
      <c r="EY71" s="224"/>
      <c r="EZ71" s="224"/>
      <c r="FA71" s="224"/>
      <c r="FB71" s="224"/>
      <c r="FC71" s="224"/>
      <c r="FD71" s="224"/>
      <c r="FE71" s="224"/>
      <c r="FF71" s="224"/>
      <c r="FG71" s="224"/>
      <c r="FH71" s="224"/>
      <c r="FI71" s="224"/>
      <c r="FJ71" s="224"/>
      <c r="FK71" s="224"/>
      <c r="FL71" s="224"/>
      <c r="FM71" s="224"/>
      <c r="FN71" s="224"/>
      <c r="FO71" s="224"/>
      <c r="FP71" s="224"/>
      <c r="FQ71" s="224"/>
      <c r="FR71" s="224"/>
      <c r="FS71" s="224"/>
      <c r="FT71" s="224"/>
      <c r="FU71" s="224"/>
      <c r="FV71" s="224"/>
      <c r="FW71" s="224"/>
      <c r="FX71" s="224"/>
      <c r="FY71" s="224"/>
      <c r="FZ71" s="224"/>
      <c r="GA71" s="224"/>
      <c r="GB71" s="224"/>
      <c r="GC71" s="224"/>
      <c r="GD71" s="224"/>
      <c r="GE71" s="224"/>
      <c r="GF71" s="224"/>
      <c r="GG71" s="224"/>
      <c r="GH71" s="224"/>
      <c r="GI71" s="224"/>
      <c r="GJ71" s="224"/>
      <c r="GK71" s="224"/>
      <c r="GL71" s="224"/>
      <c r="GM71" s="224"/>
      <c r="GN71" s="224"/>
      <c r="GO71" s="224"/>
      <c r="GP71" s="224"/>
      <c r="GQ71" s="224"/>
      <c r="GR71" s="224"/>
      <c r="GS71" s="224"/>
      <c r="GT71" s="224"/>
      <c r="GU71" s="224"/>
      <c r="GV71" s="224"/>
      <c r="GW71" s="224"/>
      <c r="GX71" s="224"/>
      <c r="GY71" s="224"/>
      <c r="GZ71" s="224"/>
      <c r="HA71" s="224"/>
      <c r="HB71" s="224"/>
      <c r="HC71" s="224"/>
      <c r="HD71" s="224"/>
      <c r="HE71" s="224"/>
      <c r="HF71" s="224"/>
      <c r="HG71" s="224"/>
      <c r="HH71" s="224"/>
      <c r="HI71" s="224"/>
      <c r="HJ71" s="224"/>
      <c r="HK71" s="224"/>
      <c r="HL71" s="224"/>
      <c r="HM71" s="224"/>
      <c r="HN71" s="224"/>
      <c r="HO71" s="224"/>
      <c r="HP71" s="224"/>
      <c r="HQ71" s="224"/>
      <c r="HR71" s="224"/>
      <c r="HS71" s="224"/>
      <c r="HT71" s="224"/>
      <c r="HU71" s="224"/>
      <c r="HV71" s="224"/>
      <c r="HW71" s="224"/>
      <c r="HX71" s="224"/>
      <c r="HY71" s="224"/>
      <c r="HZ71" s="224"/>
      <c r="IA71" s="224"/>
      <c r="IB71" s="224"/>
      <c r="IC71" s="224"/>
      <c r="ID71" s="224"/>
      <c r="IE71" s="224"/>
      <c r="IF71" s="224"/>
      <c r="IG71" s="224"/>
      <c r="IH71" s="224"/>
      <c r="II71" s="224"/>
      <c r="IJ71" s="224"/>
      <c r="IK71" s="224"/>
      <c r="IL71" s="224"/>
    </row>
    <row r="72" spans="1:246">
      <c r="A72" s="43"/>
      <c r="B72" s="43"/>
      <c r="C72" s="43"/>
      <c r="D72" s="43"/>
      <c r="E72" s="43"/>
      <c r="F72" s="56"/>
      <c r="G72" s="43"/>
      <c r="H72" s="56"/>
      <c r="I72" s="43"/>
      <c r="J72" s="56"/>
      <c r="K72" s="43"/>
      <c r="L72" s="43"/>
      <c r="M72" s="43"/>
      <c r="N72" s="43"/>
      <c r="O72" s="43"/>
      <c r="P72" s="43"/>
      <c r="Q72" s="43"/>
      <c r="R72" s="43"/>
      <c r="S72" s="43"/>
      <c r="T72" s="43"/>
      <c r="U72" s="43"/>
      <c r="V72" s="43"/>
      <c r="W72" s="43"/>
      <c r="X72" s="43"/>
      <c r="Y72" s="43"/>
      <c r="Z72" s="43"/>
      <c r="AA72" s="43"/>
      <c r="AB72" s="43"/>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224"/>
      <c r="DS72" s="224"/>
      <c r="DT72" s="224"/>
      <c r="DU72" s="224"/>
      <c r="DV72" s="224"/>
      <c r="DW72" s="224"/>
      <c r="DX72" s="224"/>
      <c r="DY72" s="224"/>
      <c r="DZ72" s="224"/>
      <c r="EA72" s="224"/>
      <c r="EB72" s="224"/>
      <c r="EC72" s="224"/>
      <c r="ED72" s="224"/>
      <c r="EE72" s="224"/>
      <c r="EF72" s="224"/>
      <c r="EG72" s="224"/>
      <c r="EH72" s="224"/>
      <c r="EI72" s="224"/>
      <c r="EJ72" s="224"/>
      <c r="EK72" s="224"/>
      <c r="EL72" s="224"/>
      <c r="EM72" s="224"/>
      <c r="EN72" s="224"/>
      <c r="EO72" s="224"/>
      <c r="EP72" s="224"/>
      <c r="EQ72" s="224"/>
      <c r="ER72" s="224"/>
      <c r="ES72" s="224"/>
      <c r="ET72" s="224"/>
      <c r="EU72" s="224"/>
      <c r="EV72" s="224"/>
      <c r="EW72" s="224"/>
      <c r="EX72" s="224"/>
      <c r="EY72" s="224"/>
      <c r="EZ72" s="224"/>
      <c r="FA72" s="224"/>
      <c r="FB72" s="224"/>
      <c r="FC72" s="224"/>
      <c r="FD72" s="224"/>
      <c r="FE72" s="224"/>
      <c r="FF72" s="224"/>
      <c r="FG72" s="224"/>
      <c r="FH72" s="224"/>
      <c r="FI72" s="224"/>
      <c r="FJ72" s="224"/>
      <c r="FK72" s="224"/>
      <c r="FL72" s="224"/>
      <c r="FM72" s="224"/>
      <c r="FN72" s="224"/>
      <c r="FO72" s="224"/>
      <c r="FP72" s="224"/>
      <c r="FQ72" s="224"/>
      <c r="FR72" s="224"/>
      <c r="FS72" s="224"/>
      <c r="FT72" s="224"/>
      <c r="FU72" s="224"/>
      <c r="FV72" s="224"/>
      <c r="FW72" s="224"/>
      <c r="FX72" s="224"/>
      <c r="FY72" s="224"/>
      <c r="FZ72" s="224"/>
      <c r="GA72" s="224"/>
      <c r="GB72" s="224"/>
      <c r="GC72" s="224"/>
      <c r="GD72" s="224"/>
      <c r="GE72" s="224"/>
      <c r="GF72" s="224"/>
      <c r="GG72" s="224"/>
      <c r="GH72" s="224"/>
      <c r="GI72" s="224"/>
      <c r="GJ72" s="224"/>
      <c r="GK72" s="224"/>
      <c r="GL72" s="224"/>
      <c r="GM72" s="224"/>
      <c r="GN72" s="224"/>
      <c r="GO72" s="224"/>
      <c r="GP72" s="224"/>
      <c r="GQ72" s="224"/>
      <c r="GR72" s="224"/>
      <c r="GS72" s="224"/>
      <c r="GT72" s="224"/>
      <c r="GU72" s="224"/>
      <c r="GV72" s="224"/>
      <c r="GW72" s="224"/>
      <c r="GX72" s="224"/>
      <c r="GY72" s="224"/>
      <c r="GZ72" s="224"/>
      <c r="HA72" s="224"/>
      <c r="HB72" s="224"/>
      <c r="HC72" s="224"/>
      <c r="HD72" s="224"/>
      <c r="HE72" s="224"/>
      <c r="HF72" s="224"/>
      <c r="HG72" s="224"/>
      <c r="HH72" s="224"/>
      <c r="HI72" s="224"/>
      <c r="HJ72" s="224"/>
      <c r="HK72" s="224"/>
      <c r="HL72" s="224"/>
      <c r="HM72" s="224"/>
      <c r="HN72" s="224"/>
      <c r="HO72" s="224"/>
      <c r="HP72" s="224"/>
      <c r="HQ72" s="224"/>
      <c r="HR72" s="224"/>
      <c r="HS72" s="224"/>
      <c r="HT72" s="224"/>
      <c r="HU72" s="224"/>
      <c r="HV72" s="224"/>
      <c r="HW72" s="224"/>
      <c r="HX72" s="224"/>
      <c r="HY72" s="224"/>
      <c r="HZ72" s="224"/>
      <c r="IA72" s="224"/>
      <c r="IB72" s="224"/>
      <c r="IC72" s="224"/>
      <c r="ID72" s="224"/>
      <c r="IE72" s="224"/>
      <c r="IF72" s="224"/>
      <c r="IG72" s="224"/>
      <c r="IH72" s="224"/>
      <c r="II72" s="224"/>
      <c r="IJ72" s="224"/>
      <c r="IK72" s="224"/>
      <c r="IL72" s="224"/>
    </row>
    <row r="73" spans="1:246">
      <c r="A73" s="43"/>
      <c r="B73" s="43"/>
      <c r="C73" s="43"/>
      <c r="D73" s="43"/>
      <c r="E73" s="43"/>
      <c r="F73" s="56"/>
      <c r="G73" s="43"/>
      <c r="H73" s="56"/>
      <c r="I73" s="43"/>
      <c r="J73" s="56"/>
      <c r="K73" s="43"/>
      <c r="L73" s="43"/>
      <c r="M73" s="43"/>
      <c r="N73" s="43"/>
      <c r="O73" s="43"/>
      <c r="P73" s="43"/>
      <c r="Q73" s="43"/>
      <c r="R73" s="43"/>
      <c r="S73" s="43"/>
      <c r="T73" s="43"/>
      <c r="U73" s="43"/>
      <c r="V73" s="43"/>
      <c r="W73" s="43"/>
      <c r="X73" s="43"/>
      <c r="Y73" s="43"/>
      <c r="Z73" s="43"/>
      <c r="AA73" s="43"/>
      <c r="AB73" s="43"/>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c r="EI73" s="224"/>
      <c r="EJ73" s="224"/>
      <c r="EK73" s="224"/>
      <c r="EL73" s="224"/>
      <c r="EM73" s="224"/>
      <c r="EN73" s="224"/>
      <c r="EO73" s="224"/>
      <c r="EP73" s="224"/>
      <c r="EQ73" s="224"/>
      <c r="ER73" s="224"/>
      <c r="ES73" s="224"/>
      <c r="ET73" s="224"/>
      <c r="EU73" s="224"/>
      <c r="EV73" s="224"/>
      <c r="EW73" s="224"/>
      <c r="EX73" s="224"/>
      <c r="EY73" s="224"/>
      <c r="EZ73" s="224"/>
      <c r="FA73" s="224"/>
      <c r="FB73" s="224"/>
      <c r="FC73" s="224"/>
      <c r="FD73" s="224"/>
      <c r="FE73" s="224"/>
      <c r="FF73" s="224"/>
      <c r="FG73" s="224"/>
      <c r="FH73" s="224"/>
      <c r="FI73" s="224"/>
      <c r="FJ73" s="224"/>
      <c r="FK73" s="224"/>
      <c r="FL73" s="224"/>
      <c r="FM73" s="224"/>
      <c r="FN73" s="224"/>
      <c r="FO73" s="224"/>
      <c r="FP73" s="224"/>
      <c r="FQ73" s="224"/>
      <c r="FR73" s="224"/>
      <c r="FS73" s="224"/>
      <c r="FT73" s="224"/>
      <c r="FU73" s="224"/>
      <c r="FV73" s="224"/>
      <c r="FW73" s="224"/>
      <c r="FX73" s="224"/>
      <c r="FY73" s="224"/>
      <c r="FZ73" s="224"/>
      <c r="GA73" s="224"/>
      <c r="GB73" s="224"/>
      <c r="GC73" s="224"/>
      <c r="GD73" s="224"/>
      <c r="GE73" s="224"/>
      <c r="GF73" s="224"/>
      <c r="GG73" s="224"/>
      <c r="GH73" s="224"/>
      <c r="GI73" s="224"/>
      <c r="GJ73" s="224"/>
      <c r="GK73" s="224"/>
      <c r="GL73" s="224"/>
      <c r="GM73" s="224"/>
      <c r="GN73" s="224"/>
      <c r="GO73" s="224"/>
      <c r="GP73" s="224"/>
      <c r="GQ73" s="224"/>
      <c r="GR73" s="224"/>
      <c r="GS73" s="224"/>
      <c r="GT73" s="224"/>
      <c r="GU73" s="224"/>
      <c r="GV73" s="224"/>
      <c r="GW73" s="224"/>
      <c r="GX73" s="224"/>
      <c r="GY73" s="224"/>
      <c r="GZ73" s="224"/>
      <c r="HA73" s="224"/>
      <c r="HB73" s="224"/>
      <c r="HC73" s="224"/>
      <c r="HD73" s="224"/>
      <c r="HE73" s="224"/>
      <c r="HF73" s="224"/>
      <c r="HG73" s="224"/>
      <c r="HH73" s="224"/>
      <c r="HI73" s="224"/>
      <c r="HJ73" s="224"/>
      <c r="HK73" s="224"/>
      <c r="HL73" s="224"/>
      <c r="HM73" s="224"/>
      <c r="HN73" s="224"/>
      <c r="HO73" s="224"/>
      <c r="HP73" s="224"/>
      <c r="HQ73" s="224"/>
      <c r="HR73" s="224"/>
      <c r="HS73" s="224"/>
      <c r="HT73" s="224"/>
      <c r="HU73" s="224"/>
      <c r="HV73" s="224"/>
      <c r="HW73" s="224"/>
      <c r="HX73" s="224"/>
      <c r="HY73" s="224"/>
      <c r="HZ73" s="224"/>
      <c r="IA73" s="224"/>
      <c r="IB73" s="224"/>
      <c r="IC73" s="224"/>
      <c r="ID73" s="224"/>
      <c r="IE73" s="224"/>
      <c r="IF73" s="224"/>
      <c r="IG73" s="224"/>
      <c r="IH73" s="224"/>
      <c r="II73" s="224"/>
      <c r="IJ73" s="224"/>
      <c r="IK73" s="224"/>
      <c r="IL73" s="224"/>
    </row>
    <row r="74" spans="1:246">
      <c r="A74" s="43"/>
      <c r="B74" s="43"/>
      <c r="C74" s="43"/>
      <c r="D74" s="43"/>
      <c r="E74" s="43"/>
      <c r="F74" s="56"/>
      <c r="G74" s="43"/>
      <c r="H74" s="56"/>
      <c r="I74" s="43"/>
      <c r="J74" s="56"/>
      <c r="K74" s="43"/>
      <c r="L74" s="43"/>
      <c r="M74" s="43"/>
      <c r="N74" s="43"/>
      <c r="O74" s="43"/>
      <c r="P74" s="43"/>
      <c r="Q74" s="43"/>
      <c r="R74" s="43"/>
      <c r="S74" s="43"/>
      <c r="T74" s="43"/>
      <c r="U74" s="43"/>
      <c r="V74" s="43"/>
      <c r="W74" s="43"/>
      <c r="X74" s="43"/>
      <c r="Y74" s="43"/>
      <c r="Z74" s="43"/>
      <c r="AA74" s="43"/>
      <c r="AB74" s="43"/>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224"/>
      <c r="DR74" s="224"/>
      <c r="DS74" s="224"/>
      <c r="DT74" s="224"/>
      <c r="DU74" s="224"/>
      <c r="DV74" s="224"/>
      <c r="DW74" s="224"/>
      <c r="DX74" s="224"/>
      <c r="DY74" s="224"/>
      <c r="DZ74" s="224"/>
      <c r="EA74" s="224"/>
      <c r="EB74" s="224"/>
      <c r="EC74" s="224"/>
      <c r="ED74" s="224"/>
      <c r="EE74" s="224"/>
      <c r="EF74" s="224"/>
      <c r="EG74" s="224"/>
      <c r="EH74" s="224"/>
      <c r="EI74" s="224"/>
      <c r="EJ74" s="224"/>
      <c r="EK74" s="224"/>
      <c r="EL74" s="224"/>
      <c r="EM74" s="224"/>
      <c r="EN74" s="224"/>
      <c r="EO74" s="224"/>
      <c r="EP74" s="224"/>
      <c r="EQ74" s="224"/>
      <c r="ER74" s="224"/>
      <c r="ES74" s="224"/>
      <c r="ET74" s="224"/>
      <c r="EU74" s="224"/>
      <c r="EV74" s="224"/>
      <c r="EW74" s="224"/>
      <c r="EX74" s="224"/>
      <c r="EY74" s="224"/>
      <c r="EZ74" s="224"/>
      <c r="FA74" s="224"/>
      <c r="FB74" s="224"/>
      <c r="FC74" s="224"/>
      <c r="FD74" s="224"/>
      <c r="FE74" s="224"/>
      <c r="FF74" s="224"/>
      <c r="FG74" s="224"/>
      <c r="FH74" s="224"/>
      <c r="FI74" s="224"/>
      <c r="FJ74" s="224"/>
      <c r="FK74" s="224"/>
      <c r="FL74" s="224"/>
      <c r="FM74" s="224"/>
      <c r="FN74" s="224"/>
      <c r="FO74" s="224"/>
      <c r="FP74" s="224"/>
      <c r="FQ74" s="224"/>
      <c r="FR74" s="224"/>
      <c r="FS74" s="224"/>
      <c r="FT74" s="224"/>
      <c r="FU74" s="224"/>
      <c r="FV74" s="224"/>
      <c r="FW74" s="224"/>
      <c r="FX74" s="224"/>
      <c r="FY74" s="224"/>
      <c r="FZ74" s="224"/>
      <c r="GA74" s="224"/>
      <c r="GB74" s="224"/>
      <c r="GC74" s="224"/>
      <c r="GD74" s="224"/>
      <c r="GE74" s="224"/>
      <c r="GF74" s="224"/>
      <c r="GG74" s="224"/>
      <c r="GH74" s="224"/>
      <c r="GI74" s="224"/>
      <c r="GJ74" s="224"/>
      <c r="GK74" s="224"/>
      <c r="GL74" s="224"/>
      <c r="GM74" s="224"/>
      <c r="GN74" s="224"/>
      <c r="GO74" s="224"/>
      <c r="GP74" s="224"/>
      <c r="GQ74" s="224"/>
      <c r="GR74" s="224"/>
      <c r="GS74" s="224"/>
      <c r="GT74" s="224"/>
      <c r="GU74" s="224"/>
      <c r="GV74" s="224"/>
      <c r="GW74" s="224"/>
      <c r="GX74" s="224"/>
      <c r="GY74" s="224"/>
      <c r="GZ74" s="224"/>
      <c r="HA74" s="224"/>
      <c r="HB74" s="224"/>
      <c r="HC74" s="224"/>
      <c r="HD74" s="224"/>
      <c r="HE74" s="224"/>
      <c r="HF74" s="224"/>
      <c r="HG74" s="224"/>
      <c r="HH74" s="224"/>
      <c r="HI74" s="224"/>
      <c r="HJ74" s="224"/>
      <c r="HK74" s="224"/>
      <c r="HL74" s="224"/>
      <c r="HM74" s="224"/>
      <c r="HN74" s="224"/>
      <c r="HO74" s="224"/>
      <c r="HP74" s="224"/>
      <c r="HQ74" s="224"/>
      <c r="HR74" s="224"/>
      <c r="HS74" s="224"/>
      <c r="HT74" s="224"/>
      <c r="HU74" s="224"/>
      <c r="HV74" s="224"/>
      <c r="HW74" s="224"/>
      <c r="HX74" s="224"/>
      <c r="HY74" s="224"/>
      <c r="HZ74" s="224"/>
      <c r="IA74" s="224"/>
      <c r="IB74" s="224"/>
      <c r="IC74" s="224"/>
      <c r="ID74" s="224"/>
      <c r="IE74" s="224"/>
      <c r="IF74" s="224"/>
      <c r="IG74" s="224"/>
      <c r="IH74" s="224"/>
      <c r="II74" s="224"/>
      <c r="IJ74" s="224"/>
      <c r="IK74" s="224"/>
      <c r="IL74" s="224"/>
    </row>
    <row r="75" spans="1:246">
      <c r="A75" s="43"/>
      <c r="B75" s="43"/>
      <c r="C75" s="43"/>
      <c r="D75" s="43"/>
      <c r="E75" s="43"/>
      <c r="F75" s="56"/>
      <c r="G75" s="43"/>
      <c r="H75" s="56"/>
      <c r="I75" s="43"/>
      <c r="J75" s="56"/>
      <c r="K75" s="43"/>
      <c r="L75" s="43"/>
      <c r="M75" s="43"/>
      <c r="N75" s="43"/>
      <c r="O75" s="43"/>
      <c r="P75" s="43"/>
      <c r="Q75" s="43"/>
      <c r="R75" s="43"/>
      <c r="S75" s="43"/>
      <c r="T75" s="43"/>
      <c r="U75" s="43"/>
      <c r="V75" s="43"/>
      <c r="W75" s="43"/>
      <c r="X75" s="43"/>
      <c r="Y75" s="43"/>
      <c r="Z75" s="43"/>
      <c r="AA75" s="43"/>
      <c r="AB75" s="43"/>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4"/>
      <c r="CY75" s="224"/>
      <c r="CZ75" s="224"/>
      <c r="DA75" s="224"/>
      <c r="DB75" s="224"/>
      <c r="DC75" s="224"/>
      <c r="DD75" s="224"/>
      <c r="DE75" s="224"/>
      <c r="DF75" s="224"/>
      <c r="DG75" s="224"/>
      <c r="DH75" s="224"/>
      <c r="DI75" s="224"/>
      <c r="DJ75" s="224"/>
      <c r="DK75" s="224"/>
      <c r="DL75" s="224"/>
      <c r="DM75" s="224"/>
      <c r="DN75" s="224"/>
      <c r="DO75" s="224"/>
      <c r="DP75" s="224"/>
      <c r="DQ75" s="224"/>
      <c r="DR75" s="224"/>
      <c r="DS75" s="224"/>
      <c r="DT75" s="224"/>
      <c r="DU75" s="224"/>
      <c r="DV75" s="224"/>
      <c r="DW75" s="224"/>
      <c r="DX75" s="224"/>
      <c r="DY75" s="224"/>
      <c r="DZ75" s="224"/>
      <c r="EA75" s="224"/>
      <c r="EB75" s="224"/>
      <c r="EC75" s="224"/>
      <c r="ED75" s="224"/>
      <c r="EE75" s="224"/>
      <c r="EF75" s="224"/>
      <c r="EG75" s="224"/>
      <c r="EH75" s="224"/>
      <c r="EI75" s="224"/>
      <c r="EJ75" s="224"/>
      <c r="EK75" s="224"/>
      <c r="EL75" s="224"/>
      <c r="EM75" s="224"/>
      <c r="EN75" s="224"/>
      <c r="EO75" s="224"/>
      <c r="EP75" s="224"/>
      <c r="EQ75" s="224"/>
      <c r="ER75" s="224"/>
      <c r="ES75" s="224"/>
      <c r="ET75" s="224"/>
      <c r="EU75" s="224"/>
      <c r="EV75" s="224"/>
      <c r="EW75" s="224"/>
      <c r="EX75" s="224"/>
      <c r="EY75" s="224"/>
      <c r="EZ75" s="224"/>
      <c r="FA75" s="224"/>
      <c r="FB75" s="224"/>
      <c r="FC75" s="224"/>
      <c r="FD75" s="224"/>
      <c r="FE75" s="224"/>
      <c r="FF75" s="224"/>
      <c r="FG75" s="224"/>
      <c r="FH75" s="224"/>
      <c r="FI75" s="224"/>
      <c r="FJ75" s="224"/>
      <c r="FK75" s="224"/>
      <c r="FL75" s="224"/>
      <c r="FM75" s="224"/>
      <c r="FN75" s="224"/>
      <c r="FO75" s="224"/>
      <c r="FP75" s="224"/>
      <c r="FQ75" s="224"/>
      <c r="FR75" s="224"/>
      <c r="FS75" s="224"/>
      <c r="FT75" s="224"/>
      <c r="FU75" s="224"/>
      <c r="FV75" s="224"/>
      <c r="FW75" s="224"/>
      <c r="FX75" s="224"/>
      <c r="FY75" s="224"/>
      <c r="FZ75" s="224"/>
      <c r="GA75" s="224"/>
      <c r="GB75" s="224"/>
      <c r="GC75" s="224"/>
      <c r="GD75" s="224"/>
      <c r="GE75" s="224"/>
      <c r="GF75" s="224"/>
      <c r="GG75" s="224"/>
      <c r="GH75" s="224"/>
      <c r="GI75" s="224"/>
      <c r="GJ75" s="224"/>
      <c r="GK75" s="224"/>
      <c r="GL75" s="224"/>
      <c r="GM75" s="224"/>
      <c r="GN75" s="224"/>
      <c r="GO75" s="224"/>
      <c r="GP75" s="224"/>
      <c r="GQ75" s="224"/>
      <c r="GR75" s="224"/>
      <c r="GS75" s="224"/>
      <c r="GT75" s="224"/>
      <c r="GU75" s="224"/>
      <c r="GV75" s="224"/>
      <c r="GW75" s="224"/>
      <c r="GX75" s="224"/>
      <c r="GY75" s="224"/>
      <c r="GZ75" s="224"/>
      <c r="HA75" s="224"/>
      <c r="HB75" s="224"/>
      <c r="HC75" s="224"/>
      <c r="HD75" s="224"/>
      <c r="HE75" s="224"/>
      <c r="HF75" s="224"/>
      <c r="HG75" s="224"/>
      <c r="HH75" s="224"/>
      <c r="HI75" s="224"/>
      <c r="HJ75" s="224"/>
      <c r="HK75" s="224"/>
      <c r="HL75" s="224"/>
      <c r="HM75" s="224"/>
      <c r="HN75" s="224"/>
      <c r="HO75" s="224"/>
      <c r="HP75" s="224"/>
      <c r="HQ75" s="224"/>
      <c r="HR75" s="224"/>
      <c r="HS75" s="224"/>
      <c r="HT75" s="224"/>
      <c r="HU75" s="224"/>
      <c r="HV75" s="224"/>
      <c r="HW75" s="224"/>
      <c r="HX75" s="224"/>
      <c r="HY75" s="224"/>
      <c r="HZ75" s="224"/>
      <c r="IA75" s="224"/>
      <c r="IB75" s="224"/>
      <c r="IC75" s="224"/>
      <c r="ID75" s="224"/>
      <c r="IE75" s="224"/>
      <c r="IF75" s="224"/>
      <c r="IG75" s="224"/>
      <c r="IH75" s="224"/>
      <c r="II75" s="224"/>
      <c r="IJ75" s="224"/>
      <c r="IK75" s="224"/>
      <c r="IL75" s="224"/>
    </row>
    <row r="76" spans="1:246">
      <c r="A76" s="43"/>
      <c r="B76" s="43"/>
      <c r="C76" s="43"/>
      <c r="D76" s="43"/>
      <c r="E76" s="43"/>
      <c r="F76" s="56"/>
      <c r="G76" s="43"/>
      <c r="H76" s="56"/>
      <c r="I76" s="43"/>
      <c r="J76" s="56"/>
      <c r="K76" s="43"/>
      <c r="L76" s="43"/>
      <c r="M76" s="43"/>
      <c r="N76" s="43"/>
      <c r="O76" s="43"/>
      <c r="P76" s="43"/>
      <c r="Q76" s="43"/>
      <c r="R76" s="43"/>
      <c r="S76" s="43"/>
      <c r="T76" s="43"/>
      <c r="U76" s="43"/>
      <c r="V76" s="43"/>
      <c r="W76" s="43"/>
      <c r="X76" s="43"/>
      <c r="Y76" s="43"/>
      <c r="Z76" s="43"/>
      <c r="AA76" s="43"/>
      <c r="AB76" s="43"/>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c r="DE76" s="224"/>
      <c r="DF76" s="224"/>
      <c r="DG76" s="224"/>
      <c r="DH76" s="224"/>
      <c r="DI76" s="224"/>
      <c r="DJ76" s="224"/>
      <c r="DK76" s="224"/>
      <c r="DL76" s="224"/>
      <c r="DM76" s="224"/>
      <c r="DN76" s="224"/>
      <c r="DO76" s="224"/>
      <c r="DP76" s="224"/>
      <c r="DQ76" s="224"/>
      <c r="DR76" s="224"/>
      <c r="DS76" s="224"/>
      <c r="DT76" s="224"/>
      <c r="DU76" s="224"/>
      <c r="DV76" s="224"/>
      <c r="DW76" s="224"/>
      <c r="DX76" s="224"/>
      <c r="DY76" s="224"/>
      <c r="DZ76" s="224"/>
      <c r="EA76" s="224"/>
      <c r="EB76" s="224"/>
      <c r="EC76" s="224"/>
      <c r="ED76" s="224"/>
      <c r="EE76" s="224"/>
      <c r="EF76" s="224"/>
      <c r="EG76" s="224"/>
      <c r="EH76" s="224"/>
      <c r="EI76" s="224"/>
      <c r="EJ76" s="224"/>
      <c r="EK76" s="224"/>
      <c r="EL76" s="224"/>
      <c r="EM76" s="224"/>
      <c r="EN76" s="224"/>
      <c r="EO76" s="224"/>
      <c r="EP76" s="224"/>
      <c r="EQ76" s="224"/>
      <c r="ER76" s="224"/>
      <c r="ES76" s="224"/>
      <c r="ET76" s="224"/>
      <c r="EU76" s="224"/>
      <c r="EV76" s="224"/>
      <c r="EW76" s="224"/>
      <c r="EX76" s="224"/>
      <c r="EY76" s="224"/>
      <c r="EZ76" s="224"/>
      <c r="FA76" s="224"/>
      <c r="FB76" s="224"/>
      <c r="FC76" s="224"/>
      <c r="FD76" s="224"/>
      <c r="FE76" s="224"/>
      <c r="FF76" s="224"/>
      <c r="FG76" s="224"/>
      <c r="FH76" s="224"/>
      <c r="FI76" s="224"/>
      <c r="FJ76" s="224"/>
      <c r="FK76" s="224"/>
      <c r="FL76" s="224"/>
      <c r="FM76" s="224"/>
      <c r="FN76" s="224"/>
      <c r="FO76" s="224"/>
      <c r="FP76" s="224"/>
      <c r="FQ76" s="224"/>
      <c r="FR76" s="224"/>
      <c r="FS76" s="224"/>
      <c r="FT76" s="224"/>
      <c r="FU76" s="224"/>
      <c r="FV76" s="224"/>
      <c r="FW76" s="224"/>
      <c r="FX76" s="224"/>
      <c r="FY76" s="224"/>
      <c r="FZ76" s="224"/>
      <c r="GA76" s="224"/>
      <c r="GB76" s="224"/>
      <c r="GC76" s="224"/>
      <c r="GD76" s="224"/>
      <c r="GE76" s="224"/>
      <c r="GF76" s="224"/>
      <c r="GG76" s="224"/>
      <c r="GH76" s="224"/>
      <c r="GI76" s="224"/>
      <c r="GJ76" s="224"/>
      <c r="GK76" s="224"/>
      <c r="GL76" s="224"/>
      <c r="GM76" s="224"/>
      <c r="GN76" s="224"/>
      <c r="GO76" s="224"/>
      <c r="GP76" s="224"/>
      <c r="GQ76" s="224"/>
      <c r="GR76" s="224"/>
      <c r="GS76" s="224"/>
      <c r="GT76" s="224"/>
      <c r="GU76" s="224"/>
      <c r="GV76" s="224"/>
      <c r="GW76" s="224"/>
      <c r="GX76" s="224"/>
      <c r="GY76" s="224"/>
      <c r="GZ76" s="224"/>
      <c r="HA76" s="224"/>
      <c r="HB76" s="224"/>
      <c r="HC76" s="224"/>
      <c r="HD76" s="224"/>
      <c r="HE76" s="224"/>
      <c r="HF76" s="224"/>
      <c r="HG76" s="224"/>
      <c r="HH76" s="224"/>
      <c r="HI76" s="224"/>
      <c r="HJ76" s="224"/>
      <c r="HK76" s="224"/>
      <c r="HL76" s="224"/>
      <c r="HM76" s="224"/>
      <c r="HN76" s="224"/>
      <c r="HO76" s="224"/>
      <c r="HP76" s="224"/>
      <c r="HQ76" s="224"/>
      <c r="HR76" s="224"/>
      <c r="HS76" s="224"/>
      <c r="HT76" s="224"/>
      <c r="HU76" s="224"/>
      <c r="HV76" s="224"/>
      <c r="HW76" s="224"/>
      <c r="HX76" s="224"/>
      <c r="HY76" s="224"/>
      <c r="HZ76" s="224"/>
      <c r="IA76" s="224"/>
      <c r="IB76" s="224"/>
      <c r="IC76" s="224"/>
      <c r="ID76" s="224"/>
      <c r="IE76" s="224"/>
      <c r="IF76" s="224"/>
      <c r="IG76" s="224"/>
      <c r="IH76" s="224"/>
      <c r="II76" s="224"/>
      <c r="IJ76" s="224"/>
      <c r="IK76" s="224"/>
      <c r="IL76" s="224"/>
    </row>
    <row r="77" spans="1:246">
      <c r="A77" s="43"/>
      <c r="B77" s="43"/>
      <c r="C77" s="43"/>
      <c r="D77" s="43"/>
      <c r="E77" s="43"/>
      <c r="F77" s="56"/>
      <c r="G77" s="43"/>
      <c r="H77" s="56"/>
      <c r="I77" s="43"/>
      <c r="J77" s="56"/>
      <c r="K77" s="43"/>
      <c r="L77" s="43"/>
      <c r="M77" s="43"/>
      <c r="N77" s="43"/>
      <c r="O77" s="43"/>
      <c r="P77" s="43"/>
      <c r="Q77" s="43"/>
      <c r="R77" s="43"/>
      <c r="S77" s="43"/>
      <c r="T77" s="43"/>
      <c r="U77" s="43"/>
      <c r="V77" s="43"/>
      <c r="W77" s="43"/>
      <c r="X77" s="43"/>
      <c r="Y77" s="43"/>
      <c r="Z77" s="43"/>
      <c r="AA77" s="43"/>
      <c r="AB77" s="43"/>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4"/>
      <c r="DD77" s="224"/>
      <c r="DE77" s="224"/>
      <c r="DF77" s="224"/>
      <c r="DG77" s="224"/>
      <c r="DH77" s="224"/>
      <c r="DI77" s="224"/>
      <c r="DJ77" s="224"/>
      <c r="DK77" s="224"/>
      <c r="DL77" s="224"/>
      <c r="DM77" s="224"/>
      <c r="DN77" s="224"/>
      <c r="DO77" s="224"/>
      <c r="DP77" s="224"/>
      <c r="DQ77" s="224"/>
      <c r="DR77" s="224"/>
      <c r="DS77" s="224"/>
      <c r="DT77" s="224"/>
      <c r="DU77" s="224"/>
      <c r="DV77" s="224"/>
      <c r="DW77" s="224"/>
      <c r="DX77" s="224"/>
      <c r="DY77" s="224"/>
      <c r="DZ77" s="224"/>
      <c r="EA77" s="224"/>
      <c r="EB77" s="224"/>
      <c r="EC77" s="224"/>
      <c r="ED77" s="224"/>
      <c r="EE77" s="224"/>
      <c r="EF77" s="224"/>
      <c r="EG77" s="224"/>
      <c r="EH77" s="224"/>
      <c r="EI77" s="224"/>
      <c r="EJ77" s="224"/>
      <c r="EK77" s="224"/>
      <c r="EL77" s="224"/>
      <c r="EM77" s="224"/>
      <c r="EN77" s="224"/>
      <c r="EO77" s="224"/>
      <c r="EP77" s="224"/>
      <c r="EQ77" s="224"/>
      <c r="ER77" s="224"/>
      <c r="ES77" s="224"/>
      <c r="ET77" s="224"/>
      <c r="EU77" s="224"/>
      <c r="EV77" s="224"/>
      <c r="EW77" s="224"/>
      <c r="EX77" s="224"/>
      <c r="EY77" s="224"/>
      <c r="EZ77" s="224"/>
      <c r="FA77" s="224"/>
      <c r="FB77" s="224"/>
      <c r="FC77" s="224"/>
      <c r="FD77" s="224"/>
      <c r="FE77" s="224"/>
      <c r="FF77" s="224"/>
      <c r="FG77" s="224"/>
      <c r="FH77" s="224"/>
      <c r="FI77" s="224"/>
      <c r="FJ77" s="224"/>
      <c r="FK77" s="224"/>
      <c r="FL77" s="224"/>
      <c r="FM77" s="224"/>
      <c r="FN77" s="224"/>
      <c r="FO77" s="224"/>
      <c r="FP77" s="224"/>
      <c r="FQ77" s="224"/>
      <c r="FR77" s="224"/>
      <c r="FS77" s="224"/>
      <c r="FT77" s="224"/>
      <c r="FU77" s="224"/>
      <c r="FV77" s="224"/>
      <c r="FW77" s="224"/>
      <c r="FX77" s="224"/>
      <c r="FY77" s="224"/>
      <c r="FZ77" s="224"/>
      <c r="GA77" s="224"/>
      <c r="GB77" s="224"/>
      <c r="GC77" s="224"/>
      <c r="GD77" s="224"/>
      <c r="GE77" s="224"/>
      <c r="GF77" s="224"/>
      <c r="GG77" s="224"/>
      <c r="GH77" s="224"/>
      <c r="GI77" s="224"/>
      <c r="GJ77" s="224"/>
      <c r="GK77" s="224"/>
      <c r="GL77" s="224"/>
      <c r="GM77" s="224"/>
      <c r="GN77" s="224"/>
      <c r="GO77" s="224"/>
      <c r="GP77" s="224"/>
      <c r="GQ77" s="224"/>
      <c r="GR77" s="224"/>
      <c r="GS77" s="224"/>
      <c r="GT77" s="224"/>
      <c r="GU77" s="224"/>
      <c r="GV77" s="224"/>
      <c r="GW77" s="224"/>
      <c r="GX77" s="224"/>
      <c r="GY77" s="224"/>
      <c r="GZ77" s="224"/>
      <c r="HA77" s="224"/>
      <c r="HB77" s="224"/>
      <c r="HC77" s="224"/>
      <c r="HD77" s="224"/>
      <c r="HE77" s="224"/>
      <c r="HF77" s="224"/>
      <c r="HG77" s="224"/>
      <c r="HH77" s="224"/>
      <c r="HI77" s="224"/>
      <c r="HJ77" s="224"/>
      <c r="HK77" s="224"/>
      <c r="HL77" s="224"/>
      <c r="HM77" s="224"/>
      <c r="HN77" s="224"/>
      <c r="HO77" s="224"/>
      <c r="HP77" s="224"/>
      <c r="HQ77" s="224"/>
      <c r="HR77" s="224"/>
      <c r="HS77" s="224"/>
      <c r="HT77" s="224"/>
      <c r="HU77" s="224"/>
      <c r="HV77" s="224"/>
      <c r="HW77" s="224"/>
      <c r="HX77" s="224"/>
      <c r="HY77" s="224"/>
      <c r="HZ77" s="224"/>
      <c r="IA77" s="224"/>
      <c r="IB77" s="224"/>
      <c r="IC77" s="224"/>
      <c r="ID77" s="224"/>
      <c r="IE77" s="224"/>
      <c r="IF77" s="224"/>
      <c r="IG77" s="224"/>
      <c r="IH77" s="224"/>
      <c r="II77" s="224"/>
      <c r="IJ77" s="224"/>
      <c r="IK77" s="224"/>
      <c r="IL77" s="224"/>
    </row>
    <row r="78" spans="1:246">
      <c r="A78" s="43"/>
      <c r="B78" s="43"/>
      <c r="C78" s="43"/>
      <c r="D78" s="43"/>
      <c r="E78" s="43"/>
      <c r="F78" s="56"/>
      <c r="G78" s="43"/>
      <c r="H78" s="56"/>
      <c r="I78" s="43"/>
      <c r="J78" s="56"/>
      <c r="K78" s="43"/>
      <c r="L78" s="43"/>
      <c r="M78" s="43"/>
      <c r="N78" s="43"/>
      <c r="O78" s="43"/>
      <c r="P78" s="43"/>
      <c r="Q78" s="43"/>
      <c r="R78" s="43"/>
      <c r="S78" s="43"/>
      <c r="T78" s="43"/>
      <c r="U78" s="43"/>
      <c r="V78" s="43"/>
      <c r="W78" s="43"/>
      <c r="X78" s="43"/>
      <c r="Y78" s="43"/>
      <c r="Z78" s="43"/>
      <c r="AA78" s="43"/>
      <c r="AB78" s="43"/>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224"/>
      <c r="CD78" s="224"/>
      <c r="CE78" s="224"/>
      <c r="CF78" s="224"/>
      <c r="CG78" s="224"/>
      <c r="CH78" s="224"/>
      <c r="CI78" s="224"/>
      <c r="CJ78" s="224"/>
      <c r="CK78" s="224"/>
      <c r="CL78" s="224"/>
      <c r="CM78" s="224"/>
      <c r="CN78" s="224"/>
      <c r="CO78" s="224"/>
      <c r="CP78" s="224"/>
      <c r="CQ78" s="224"/>
      <c r="CR78" s="224"/>
      <c r="CS78" s="224"/>
      <c r="CT78" s="224"/>
      <c r="CU78" s="224"/>
      <c r="CV78" s="224"/>
      <c r="CW78" s="224"/>
      <c r="CX78" s="224"/>
      <c r="CY78" s="224"/>
      <c r="CZ78" s="224"/>
      <c r="DA78" s="224"/>
      <c r="DB78" s="224"/>
      <c r="DC78" s="224"/>
      <c r="DD78" s="224"/>
      <c r="DE78" s="224"/>
      <c r="DF78" s="224"/>
      <c r="DG78" s="224"/>
      <c r="DH78" s="224"/>
      <c r="DI78" s="224"/>
      <c r="DJ78" s="224"/>
      <c r="DK78" s="224"/>
      <c r="DL78" s="224"/>
      <c r="DM78" s="224"/>
      <c r="DN78" s="224"/>
      <c r="DO78" s="224"/>
      <c r="DP78" s="224"/>
      <c r="DQ78" s="224"/>
      <c r="DR78" s="224"/>
      <c r="DS78" s="224"/>
      <c r="DT78" s="224"/>
      <c r="DU78" s="224"/>
      <c r="DV78" s="224"/>
      <c r="DW78" s="224"/>
      <c r="DX78" s="224"/>
      <c r="DY78" s="224"/>
      <c r="DZ78" s="224"/>
      <c r="EA78" s="224"/>
      <c r="EB78" s="224"/>
      <c r="EC78" s="224"/>
      <c r="ED78" s="224"/>
      <c r="EE78" s="224"/>
      <c r="EF78" s="224"/>
      <c r="EG78" s="224"/>
      <c r="EH78" s="224"/>
      <c r="EI78" s="224"/>
      <c r="EJ78" s="224"/>
      <c r="EK78" s="224"/>
      <c r="EL78" s="224"/>
      <c r="EM78" s="224"/>
      <c r="EN78" s="224"/>
      <c r="EO78" s="224"/>
      <c r="EP78" s="224"/>
      <c r="EQ78" s="224"/>
      <c r="ER78" s="224"/>
      <c r="ES78" s="224"/>
      <c r="ET78" s="224"/>
      <c r="EU78" s="224"/>
      <c r="EV78" s="224"/>
      <c r="EW78" s="224"/>
      <c r="EX78" s="224"/>
      <c r="EY78" s="224"/>
      <c r="EZ78" s="224"/>
      <c r="FA78" s="224"/>
      <c r="FB78" s="224"/>
      <c r="FC78" s="224"/>
      <c r="FD78" s="224"/>
      <c r="FE78" s="224"/>
      <c r="FF78" s="224"/>
      <c r="FG78" s="224"/>
      <c r="FH78" s="224"/>
      <c r="FI78" s="224"/>
      <c r="FJ78" s="224"/>
      <c r="FK78" s="224"/>
      <c r="FL78" s="224"/>
      <c r="FM78" s="224"/>
      <c r="FN78" s="224"/>
      <c r="FO78" s="224"/>
      <c r="FP78" s="224"/>
      <c r="FQ78" s="224"/>
      <c r="FR78" s="224"/>
      <c r="FS78" s="224"/>
      <c r="FT78" s="224"/>
      <c r="FU78" s="224"/>
      <c r="FV78" s="224"/>
      <c r="FW78" s="224"/>
      <c r="FX78" s="224"/>
      <c r="FY78" s="224"/>
      <c r="FZ78" s="224"/>
      <c r="GA78" s="224"/>
      <c r="GB78" s="224"/>
      <c r="GC78" s="224"/>
      <c r="GD78" s="224"/>
      <c r="GE78" s="224"/>
      <c r="GF78" s="224"/>
      <c r="GG78" s="224"/>
      <c r="GH78" s="224"/>
      <c r="GI78" s="224"/>
      <c r="GJ78" s="224"/>
      <c r="GK78" s="224"/>
      <c r="GL78" s="224"/>
      <c r="GM78" s="224"/>
      <c r="GN78" s="224"/>
      <c r="GO78" s="224"/>
      <c r="GP78" s="224"/>
      <c r="GQ78" s="224"/>
      <c r="GR78" s="224"/>
      <c r="GS78" s="224"/>
      <c r="GT78" s="224"/>
      <c r="GU78" s="224"/>
      <c r="GV78" s="224"/>
      <c r="GW78" s="224"/>
      <c r="GX78" s="224"/>
      <c r="GY78" s="224"/>
      <c r="GZ78" s="224"/>
      <c r="HA78" s="224"/>
      <c r="HB78" s="224"/>
      <c r="HC78" s="224"/>
      <c r="HD78" s="224"/>
      <c r="HE78" s="224"/>
      <c r="HF78" s="224"/>
      <c r="HG78" s="224"/>
      <c r="HH78" s="224"/>
      <c r="HI78" s="224"/>
      <c r="HJ78" s="224"/>
      <c r="HK78" s="224"/>
      <c r="HL78" s="224"/>
      <c r="HM78" s="224"/>
      <c r="HN78" s="224"/>
      <c r="HO78" s="224"/>
      <c r="HP78" s="224"/>
      <c r="HQ78" s="224"/>
      <c r="HR78" s="224"/>
      <c r="HS78" s="224"/>
      <c r="HT78" s="224"/>
      <c r="HU78" s="224"/>
      <c r="HV78" s="224"/>
      <c r="HW78" s="224"/>
      <c r="HX78" s="224"/>
      <c r="HY78" s="224"/>
      <c r="HZ78" s="224"/>
      <c r="IA78" s="224"/>
      <c r="IB78" s="224"/>
      <c r="IC78" s="224"/>
      <c r="ID78" s="224"/>
      <c r="IE78" s="224"/>
      <c r="IF78" s="224"/>
      <c r="IG78" s="224"/>
      <c r="IH78" s="224"/>
      <c r="II78" s="224"/>
      <c r="IJ78" s="224"/>
      <c r="IK78" s="224"/>
      <c r="IL78" s="224"/>
    </row>
    <row r="79" spans="1:246">
      <c r="F79" s="313"/>
      <c r="H79" s="313"/>
      <c r="J79" s="313"/>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224"/>
      <c r="CI79" s="224"/>
      <c r="CJ79" s="224"/>
      <c r="CK79" s="224"/>
      <c r="CL79" s="224"/>
      <c r="CM79" s="224"/>
      <c r="CN79" s="224"/>
      <c r="CO79" s="224"/>
      <c r="CP79" s="224"/>
      <c r="CQ79" s="224"/>
      <c r="CR79" s="224"/>
      <c r="CS79" s="224"/>
      <c r="CT79" s="224"/>
      <c r="CU79" s="224"/>
      <c r="CV79" s="224"/>
      <c r="CW79" s="224"/>
      <c r="CX79" s="224"/>
      <c r="CY79" s="224"/>
      <c r="CZ79" s="224"/>
      <c r="DA79" s="224"/>
      <c r="DB79" s="224"/>
      <c r="DC79" s="224"/>
      <c r="DD79" s="224"/>
      <c r="DE79" s="224"/>
      <c r="DF79" s="224"/>
      <c r="DG79" s="224"/>
      <c r="DH79" s="224"/>
      <c r="DI79" s="224"/>
      <c r="DJ79" s="224"/>
      <c r="DK79" s="224"/>
      <c r="DL79" s="224"/>
      <c r="DM79" s="224"/>
      <c r="DN79" s="224"/>
      <c r="DO79" s="224"/>
      <c r="DP79" s="224"/>
      <c r="DQ79" s="224"/>
      <c r="DR79" s="224"/>
      <c r="DS79" s="224"/>
      <c r="DT79" s="224"/>
      <c r="DU79" s="224"/>
      <c r="DV79" s="224"/>
      <c r="DW79" s="224"/>
      <c r="DX79" s="224"/>
      <c r="DY79" s="224"/>
      <c r="DZ79" s="224"/>
      <c r="EA79" s="224"/>
      <c r="EB79" s="224"/>
      <c r="EC79" s="224"/>
      <c r="ED79" s="224"/>
      <c r="EE79" s="224"/>
      <c r="EF79" s="224"/>
      <c r="EG79" s="224"/>
      <c r="EH79" s="224"/>
      <c r="EI79" s="224"/>
      <c r="EJ79" s="224"/>
      <c r="EK79" s="224"/>
      <c r="EL79" s="224"/>
      <c r="EM79" s="224"/>
      <c r="EN79" s="224"/>
      <c r="EO79" s="224"/>
      <c r="EP79" s="224"/>
      <c r="EQ79" s="224"/>
      <c r="ER79" s="224"/>
      <c r="ES79" s="224"/>
      <c r="ET79" s="224"/>
      <c r="EU79" s="224"/>
      <c r="EV79" s="224"/>
      <c r="EW79" s="224"/>
      <c r="EX79" s="224"/>
      <c r="EY79" s="224"/>
      <c r="EZ79" s="224"/>
      <c r="FA79" s="224"/>
      <c r="FB79" s="224"/>
      <c r="FC79" s="224"/>
      <c r="FD79" s="224"/>
      <c r="FE79" s="224"/>
      <c r="FF79" s="224"/>
      <c r="FG79" s="224"/>
      <c r="FH79" s="224"/>
      <c r="FI79" s="224"/>
      <c r="FJ79" s="224"/>
      <c r="FK79" s="224"/>
      <c r="FL79" s="224"/>
      <c r="FM79" s="224"/>
      <c r="FN79" s="224"/>
      <c r="FO79" s="224"/>
      <c r="FP79" s="224"/>
      <c r="FQ79" s="224"/>
      <c r="FR79" s="224"/>
      <c r="FS79" s="224"/>
      <c r="FT79" s="224"/>
      <c r="FU79" s="224"/>
      <c r="FV79" s="224"/>
      <c r="FW79" s="224"/>
      <c r="FX79" s="224"/>
      <c r="FY79" s="224"/>
      <c r="FZ79" s="224"/>
      <c r="GA79" s="224"/>
      <c r="GB79" s="224"/>
      <c r="GC79" s="224"/>
      <c r="GD79" s="224"/>
      <c r="GE79" s="224"/>
      <c r="GF79" s="224"/>
      <c r="GG79" s="224"/>
      <c r="GH79" s="224"/>
      <c r="GI79" s="224"/>
      <c r="GJ79" s="224"/>
      <c r="GK79" s="224"/>
      <c r="GL79" s="224"/>
      <c r="GM79" s="224"/>
      <c r="GN79" s="224"/>
      <c r="GO79" s="224"/>
      <c r="GP79" s="224"/>
      <c r="GQ79" s="224"/>
      <c r="GR79" s="224"/>
      <c r="GS79" s="224"/>
      <c r="GT79" s="224"/>
      <c r="GU79" s="224"/>
      <c r="GV79" s="224"/>
      <c r="GW79" s="224"/>
      <c r="GX79" s="224"/>
      <c r="GY79" s="224"/>
      <c r="GZ79" s="224"/>
      <c r="HA79" s="224"/>
      <c r="HB79" s="224"/>
      <c r="HC79" s="224"/>
      <c r="HD79" s="224"/>
      <c r="HE79" s="224"/>
      <c r="HF79" s="224"/>
      <c r="HG79" s="224"/>
      <c r="HH79" s="224"/>
      <c r="HI79" s="224"/>
      <c r="HJ79" s="224"/>
      <c r="HK79" s="224"/>
      <c r="HL79" s="224"/>
      <c r="HM79" s="224"/>
      <c r="HN79" s="224"/>
      <c r="HO79" s="224"/>
      <c r="HP79" s="224"/>
      <c r="HQ79" s="224"/>
      <c r="HR79" s="224"/>
      <c r="HS79" s="224"/>
      <c r="HT79" s="224"/>
      <c r="HU79" s="224"/>
      <c r="HV79" s="224"/>
      <c r="HW79" s="224"/>
      <c r="HX79" s="224"/>
      <c r="HY79" s="224"/>
      <c r="HZ79" s="224"/>
      <c r="IA79" s="224"/>
      <c r="IB79" s="224"/>
      <c r="IC79" s="224"/>
      <c r="ID79" s="224"/>
      <c r="IE79" s="224"/>
      <c r="IF79" s="224"/>
      <c r="IG79" s="224"/>
      <c r="IH79" s="224"/>
      <c r="II79" s="224"/>
      <c r="IJ79" s="224"/>
      <c r="IK79" s="224"/>
      <c r="IL79" s="224"/>
    </row>
    <row r="80" spans="1:246">
      <c r="F80" s="313"/>
      <c r="H80" s="313"/>
      <c r="J80" s="313"/>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c r="DE80" s="224"/>
      <c r="DF80" s="224"/>
      <c r="DG80" s="224"/>
      <c r="DH80" s="224"/>
      <c r="DI80" s="224"/>
      <c r="DJ80" s="224"/>
      <c r="DK80" s="224"/>
      <c r="DL80" s="224"/>
      <c r="DM80" s="224"/>
      <c r="DN80" s="224"/>
      <c r="DO80" s="224"/>
      <c r="DP80" s="224"/>
      <c r="DQ80" s="224"/>
      <c r="DR80" s="224"/>
      <c r="DS80" s="224"/>
      <c r="DT80" s="224"/>
      <c r="DU80" s="224"/>
      <c r="DV80" s="224"/>
      <c r="DW80" s="224"/>
      <c r="DX80" s="224"/>
      <c r="DY80" s="224"/>
      <c r="DZ80" s="224"/>
      <c r="EA80" s="224"/>
      <c r="EB80" s="224"/>
      <c r="EC80" s="224"/>
      <c r="ED80" s="224"/>
      <c r="EE80" s="224"/>
      <c r="EF80" s="224"/>
      <c r="EG80" s="224"/>
      <c r="EH80" s="224"/>
      <c r="EI80" s="224"/>
      <c r="EJ80" s="224"/>
      <c r="EK80" s="224"/>
      <c r="EL80" s="224"/>
      <c r="EM80" s="224"/>
      <c r="EN80" s="224"/>
      <c r="EO80" s="224"/>
      <c r="EP80" s="224"/>
      <c r="EQ80" s="224"/>
      <c r="ER80" s="224"/>
      <c r="ES80" s="224"/>
      <c r="ET80" s="224"/>
      <c r="EU80" s="224"/>
      <c r="EV80" s="224"/>
      <c r="EW80" s="224"/>
      <c r="EX80" s="224"/>
      <c r="EY80" s="224"/>
      <c r="EZ80" s="224"/>
      <c r="FA80" s="224"/>
      <c r="FB80" s="224"/>
      <c r="FC80" s="224"/>
      <c r="FD80" s="224"/>
      <c r="FE80" s="224"/>
      <c r="FF80" s="224"/>
      <c r="FG80" s="224"/>
      <c r="FH80" s="224"/>
      <c r="FI80" s="224"/>
      <c r="FJ80" s="224"/>
      <c r="FK80" s="224"/>
      <c r="FL80" s="224"/>
      <c r="FM80" s="224"/>
      <c r="FN80" s="224"/>
      <c r="FO80" s="224"/>
      <c r="FP80" s="224"/>
      <c r="FQ80" s="224"/>
      <c r="FR80" s="224"/>
      <c r="FS80" s="224"/>
      <c r="FT80" s="224"/>
      <c r="FU80" s="224"/>
      <c r="FV80" s="224"/>
      <c r="FW80" s="224"/>
      <c r="FX80" s="224"/>
      <c r="FY80" s="224"/>
      <c r="FZ80" s="224"/>
      <c r="GA80" s="224"/>
      <c r="GB80" s="224"/>
      <c r="GC80" s="224"/>
      <c r="GD80" s="224"/>
      <c r="GE80" s="224"/>
      <c r="GF80" s="224"/>
      <c r="GG80" s="224"/>
      <c r="GH80" s="224"/>
      <c r="GI80" s="224"/>
      <c r="GJ80" s="224"/>
      <c r="GK80" s="224"/>
      <c r="GL80" s="224"/>
      <c r="GM80" s="224"/>
      <c r="GN80" s="224"/>
      <c r="GO80" s="224"/>
      <c r="GP80" s="224"/>
      <c r="GQ80" s="224"/>
      <c r="GR80" s="224"/>
      <c r="GS80" s="224"/>
      <c r="GT80" s="224"/>
      <c r="GU80" s="224"/>
      <c r="GV80" s="224"/>
      <c r="GW80" s="224"/>
      <c r="GX80" s="224"/>
      <c r="GY80" s="224"/>
      <c r="GZ80" s="224"/>
      <c r="HA80" s="224"/>
      <c r="HB80" s="224"/>
      <c r="HC80" s="224"/>
      <c r="HD80" s="224"/>
      <c r="HE80" s="224"/>
      <c r="HF80" s="224"/>
      <c r="HG80" s="224"/>
      <c r="HH80" s="224"/>
      <c r="HI80" s="224"/>
      <c r="HJ80" s="224"/>
      <c r="HK80" s="224"/>
      <c r="HL80" s="224"/>
      <c r="HM80" s="224"/>
      <c r="HN80" s="224"/>
      <c r="HO80" s="224"/>
      <c r="HP80" s="224"/>
      <c r="HQ80" s="224"/>
      <c r="HR80" s="224"/>
      <c r="HS80" s="224"/>
      <c r="HT80" s="224"/>
      <c r="HU80" s="224"/>
      <c r="HV80" s="224"/>
      <c r="HW80" s="224"/>
      <c r="HX80" s="224"/>
      <c r="HY80" s="224"/>
      <c r="HZ80" s="224"/>
      <c r="IA80" s="224"/>
      <c r="IB80" s="224"/>
      <c r="IC80" s="224"/>
      <c r="ID80" s="224"/>
      <c r="IE80" s="224"/>
      <c r="IF80" s="224"/>
      <c r="IG80" s="224"/>
      <c r="IH80" s="224"/>
      <c r="II80" s="224"/>
      <c r="IJ80" s="224"/>
      <c r="IK80" s="224"/>
      <c r="IL80" s="224"/>
    </row>
    <row r="81" spans="6:246">
      <c r="F81" s="313"/>
      <c r="H81" s="313"/>
      <c r="J81" s="313"/>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224"/>
      <c r="CI81" s="224"/>
      <c r="CJ81" s="224"/>
      <c r="CK81" s="224"/>
      <c r="CL81" s="224"/>
      <c r="CM81" s="224"/>
      <c r="CN81" s="224"/>
      <c r="CO81" s="224"/>
      <c r="CP81" s="224"/>
      <c r="CQ81" s="224"/>
      <c r="CR81" s="224"/>
      <c r="CS81" s="224"/>
      <c r="CT81" s="224"/>
      <c r="CU81" s="224"/>
      <c r="CV81" s="224"/>
      <c r="CW81" s="224"/>
      <c r="CX81" s="224"/>
      <c r="CY81" s="224"/>
      <c r="CZ81" s="224"/>
      <c r="DA81" s="224"/>
      <c r="DB81" s="224"/>
      <c r="DC81" s="224"/>
      <c r="DD81" s="224"/>
      <c r="DE81" s="224"/>
      <c r="DF81" s="224"/>
      <c r="DG81" s="224"/>
      <c r="DH81" s="224"/>
      <c r="DI81" s="224"/>
      <c r="DJ81" s="224"/>
      <c r="DK81" s="224"/>
      <c r="DL81" s="224"/>
      <c r="DM81" s="224"/>
      <c r="DN81" s="224"/>
      <c r="DO81" s="224"/>
      <c r="DP81" s="224"/>
      <c r="DQ81" s="224"/>
      <c r="DR81" s="224"/>
      <c r="DS81" s="224"/>
      <c r="DT81" s="224"/>
      <c r="DU81" s="224"/>
      <c r="DV81" s="224"/>
      <c r="DW81" s="224"/>
      <c r="DX81" s="224"/>
      <c r="DY81" s="224"/>
      <c r="DZ81" s="224"/>
      <c r="EA81" s="224"/>
      <c r="EB81" s="224"/>
      <c r="EC81" s="224"/>
      <c r="ED81" s="224"/>
      <c r="EE81" s="224"/>
      <c r="EF81" s="224"/>
      <c r="EG81" s="224"/>
      <c r="EH81" s="224"/>
      <c r="EI81" s="224"/>
      <c r="EJ81" s="224"/>
      <c r="EK81" s="224"/>
      <c r="EL81" s="224"/>
      <c r="EM81" s="224"/>
      <c r="EN81" s="224"/>
      <c r="EO81" s="224"/>
      <c r="EP81" s="224"/>
      <c r="EQ81" s="224"/>
      <c r="ER81" s="224"/>
      <c r="ES81" s="224"/>
      <c r="ET81" s="224"/>
      <c r="EU81" s="224"/>
      <c r="EV81" s="224"/>
      <c r="EW81" s="224"/>
      <c r="EX81" s="224"/>
      <c r="EY81" s="224"/>
      <c r="EZ81" s="224"/>
      <c r="FA81" s="224"/>
      <c r="FB81" s="224"/>
      <c r="FC81" s="224"/>
      <c r="FD81" s="224"/>
      <c r="FE81" s="224"/>
      <c r="FF81" s="224"/>
      <c r="FG81" s="224"/>
      <c r="FH81" s="224"/>
      <c r="FI81" s="224"/>
      <c r="FJ81" s="224"/>
      <c r="FK81" s="224"/>
      <c r="FL81" s="224"/>
      <c r="FM81" s="224"/>
      <c r="FN81" s="224"/>
      <c r="FO81" s="224"/>
      <c r="FP81" s="224"/>
      <c r="FQ81" s="224"/>
      <c r="FR81" s="224"/>
      <c r="FS81" s="224"/>
      <c r="FT81" s="224"/>
      <c r="FU81" s="224"/>
      <c r="FV81" s="224"/>
      <c r="FW81" s="224"/>
      <c r="FX81" s="224"/>
      <c r="FY81" s="224"/>
      <c r="FZ81" s="224"/>
      <c r="GA81" s="224"/>
      <c r="GB81" s="224"/>
      <c r="GC81" s="224"/>
      <c r="GD81" s="224"/>
      <c r="GE81" s="224"/>
      <c r="GF81" s="224"/>
      <c r="GG81" s="224"/>
      <c r="GH81" s="224"/>
      <c r="GI81" s="224"/>
      <c r="GJ81" s="224"/>
      <c r="GK81" s="224"/>
      <c r="GL81" s="224"/>
      <c r="GM81" s="224"/>
      <c r="GN81" s="224"/>
      <c r="GO81" s="224"/>
      <c r="GP81" s="224"/>
      <c r="GQ81" s="224"/>
      <c r="GR81" s="224"/>
      <c r="GS81" s="224"/>
      <c r="GT81" s="224"/>
      <c r="GU81" s="224"/>
      <c r="GV81" s="224"/>
      <c r="GW81" s="224"/>
      <c r="GX81" s="224"/>
      <c r="GY81" s="224"/>
      <c r="GZ81" s="224"/>
      <c r="HA81" s="224"/>
      <c r="HB81" s="224"/>
      <c r="HC81" s="224"/>
      <c r="HD81" s="224"/>
      <c r="HE81" s="224"/>
      <c r="HF81" s="224"/>
      <c r="HG81" s="224"/>
      <c r="HH81" s="224"/>
      <c r="HI81" s="224"/>
      <c r="HJ81" s="224"/>
      <c r="HK81" s="224"/>
      <c r="HL81" s="224"/>
      <c r="HM81" s="224"/>
      <c r="HN81" s="224"/>
      <c r="HO81" s="224"/>
      <c r="HP81" s="224"/>
      <c r="HQ81" s="224"/>
      <c r="HR81" s="224"/>
      <c r="HS81" s="224"/>
      <c r="HT81" s="224"/>
      <c r="HU81" s="224"/>
      <c r="HV81" s="224"/>
      <c r="HW81" s="224"/>
      <c r="HX81" s="224"/>
      <c r="HY81" s="224"/>
      <c r="HZ81" s="224"/>
      <c r="IA81" s="224"/>
      <c r="IB81" s="224"/>
      <c r="IC81" s="224"/>
      <c r="ID81" s="224"/>
      <c r="IE81" s="224"/>
      <c r="IF81" s="224"/>
      <c r="IG81" s="224"/>
      <c r="IH81" s="224"/>
      <c r="II81" s="224"/>
      <c r="IJ81" s="224"/>
      <c r="IK81" s="224"/>
      <c r="IL81" s="224"/>
    </row>
    <row r="82" spans="6:246">
      <c r="F82" s="313"/>
      <c r="H82" s="313"/>
      <c r="J82" s="313"/>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224"/>
      <c r="CI82" s="224"/>
      <c r="CJ82" s="224"/>
      <c r="CK82" s="224"/>
      <c r="CL82" s="224"/>
      <c r="CM82" s="224"/>
      <c r="CN82" s="224"/>
      <c r="CO82" s="224"/>
      <c r="CP82" s="224"/>
      <c r="CQ82" s="224"/>
      <c r="CR82" s="224"/>
      <c r="CS82" s="224"/>
      <c r="CT82" s="224"/>
      <c r="CU82" s="224"/>
      <c r="CV82" s="224"/>
      <c r="CW82" s="224"/>
      <c r="CX82" s="224"/>
      <c r="CY82" s="224"/>
      <c r="CZ82" s="224"/>
      <c r="DA82" s="224"/>
      <c r="DB82" s="224"/>
      <c r="DC82" s="224"/>
      <c r="DD82" s="224"/>
      <c r="DE82" s="224"/>
      <c r="DF82" s="224"/>
      <c r="DG82" s="224"/>
      <c r="DH82" s="224"/>
      <c r="DI82" s="224"/>
      <c r="DJ82" s="224"/>
      <c r="DK82" s="224"/>
      <c r="DL82" s="224"/>
      <c r="DM82" s="224"/>
      <c r="DN82" s="224"/>
      <c r="DO82" s="224"/>
      <c r="DP82" s="224"/>
      <c r="DQ82" s="224"/>
      <c r="DR82" s="224"/>
      <c r="DS82" s="224"/>
      <c r="DT82" s="224"/>
      <c r="DU82" s="224"/>
      <c r="DV82" s="224"/>
      <c r="DW82" s="224"/>
      <c r="DX82" s="224"/>
      <c r="DY82" s="224"/>
      <c r="DZ82" s="224"/>
      <c r="EA82" s="224"/>
      <c r="EB82" s="224"/>
      <c r="EC82" s="224"/>
      <c r="ED82" s="224"/>
      <c r="EE82" s="224"/>
      <c r="EF82" s="224"/>
      <c r="EG82" s="224"/>
      <c r="EH82" s="224"/>
      <c r="EI82" s="224"/>
      <c r="EJ82" s="224"/>
      <c r="EK82" s="224"/>
      <c r="EL82" s="224"/>
      <c r="EM82" s="224"/>
      <c r="EN82" s="224"/>
      <c r="EO82" s="224"/>
      <c r="EP82" s="224"/>
      <c r="EQ82" s="224"/>
      <c r="ER82" s="224"/>
      <c r="ES82" s="224"/>
      <c r="ET82" s="224"/>
      <c r="EU82" s="224"/>
      <c r="EV82" s="224"/>
      <c r="EW82" s="224"/>
      <c r="EX82" s="224"/>
      <c r="EY82" s="224"/>
      <c r="EZ82" s="224"/>
      <c r="FA82" s="224"/>
      <c r="FB82" s="224"/>
      <c r="FC82" s="224"/>
      <c r="FD82" s="224"/>
      <c r="FE82" s="224"/>
      <c r="FF82" s="224"/>
      <c r="FG82" s="224"/>
      <c r="FH82" s="224"/>
      <c r="FI82" s="224"/>
      <c r="FJ82" s="224"/>
      <c r="FK82" s="224"/>
      <c r="FL82" s="224"/>
      <c r="FM82" s="224"/>
      <c r="FN82" s="224"/>
      <c r="FO82" s="224"/>
      <c r="FP82" s="224"/>
      <c r="FQ82" s="224"/>
      <c r="FR82" s="224"/>
      <c r="FS82" s="224"/>
      <c r="FT82" s="224"/>
      <c r="FU82" s="224"/>
      <c r="FV82" s="224"/>
      <c r="FW82" s="224"/>
      <c r="FX82" s="224"/>
      <c r="FY82" s="224"/>
      <c r="FZ82" s="224"/>
      <c r="GA82" s="224"/>
      <c r="GB82" s="224"/>
      <c r="GC82" s="224"/>
      <c r="GD82" s="224"/>
      <c r="GE82" s="224"/>
      <c r="GF82" s="224"/>
      <c r="GG82" s="224"/>
      <c r="GH82" s="224"/>
      <c r="GI82" s="224"/>
      <c r="GJ82" s="224"/>
      <c r="GK82" s="224"/>
      <c r="GL82" s="224"/>
      <c r="GM82" s="224"/>
      <c r="GN82" s="224"/>
      <c r="GO82" s="224"/>
      <c r="GP82" s="224"/>
      <c r="GQ82" s="224"/>
      <c r="GR82" s="224"/>
      <c r="GS82" s="224"/>
      <c r="GT82" s="224"/>
      <c r="GU82" s="224"/>
      <c r="GV82" s="224"/>
      <c r="GW82" s="224"/>
      <c r="GX82" s="224"/>
      <c r="GY82" s="224"/>
      <c r="GZ82" s="224"/>
      <c r="HA82" s="224"/>
      <c r="HB82" s="224"/>
      <c r="HC82" s="224"/>
      <c r="HD82" s="224"/>
      <c r="HE82" s="224"/>
      <c r="HF82" s="224"/>
      <c r="HG82" s="224"/>
      <c r="HH82" s="224"/>
      <c r="HI82" s="224"/>
      <c r="HJ82" s="224"/>
      <c r="HK82" s="224"/>
      <c r="HL82" s="224"/>
      <c r="HM82" s="224"/>
      <c r="HN82" s="224"/>
      <c r="HO82" s="224"/>
      <c r="HP82" s="224"/>
      <c r="HQ82" s="224"/>
      <c r="HR82" s="224"/>
      <c r="HS82" s="224"/>
      <c r="HT82" s="224"/>
      <c r="HU82" s="224"/>
      <c r="HV82" s="224"/>
      <c r="HW82" s="224"/>
      <c r="HX82" s="224"/>
      <c r="HY82" s="224"/>
      <c r="HZ82" s="224"/>
      <c r="IA82" s="224"/>
      <c r="IB82" s="224"/>
      <c r="IC82" s="224"/>
      <c r="ID82" s="224"/>
      <c r="IE82" s="224"/>
      <c r="IF82" s="224"/>
      <c r="IG82" s="224"/>
      <c r="IH82" s="224"/>
      <c r="II82" s="224"/>
      <c r="IJ82" s="224"/>
      <c r="IK82" s="224"/>
      <c r="IL82" s="224"/>
    </row>
    <row r="83" spans="6:246">
      <c r="F83" s="313"/>
      <c r="H83" s="313"/>
      <c r="J83" s="313"/>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c r="DE83" s="224"/>
      <c r="DF83" s="224"/>
      <c r="DG83" s="224"/>
      <c r="DH83" s="224"/>
      <c r="DI83" s="224"/>
      <c r="DJ83" s="224"/>
      <c r="DK83" s="224"/>
      <c r="DL83" s="224"/>
      <c r="DM83" s="224"/>
      <c r="DN83" s="224"/>
      <c r="DO83" s="224"/>
      <c r="DP83" s="224"/>
      <c r="DQ83" s="224"/>
      <c r="DR83" s="224"/>
      <c r="DS83" s="224"/>
      <c r="DT83" s="224"/>
      <c r="DU83" s="224"/>
      <c r="DV83" s="224"/>
      <c r="DW83" s="224"/>
      <c r="DX83" s="224"/>
      <c r="DY83" s="224"/>
      <c r="DZ83" s="224"/>
      <c r="EA83" s="224"/>
      <c r="EB83" s="224"/>
      <c r="EC83" s="224"/>
      <c r="ED83" s="224"/>
      <c r="EE83" s="224"/>
      <c r="EF83" s="224"/>
      <c r="EG83" s="224"/>
      <c r="EH83" s="224"/>
      <c r="EI83" s="224"/>
      <c r="EJ83" s="224"/>
      <c r="EK83" s="224"/>
      <c r="EL83" s="224"/>
      <c r="EM83" s="224"/>
      <c r="EN83" s="224"/>
      <c r="EO83" s="224"/>
      <c r="EP83" s="224"/>
      <c r="EQ83" s="224"/>
      <c r="ER83" s="224"/>
      <c r="ES83" s="224"/>
      <c r="ET83" s="224"/>
      <c r="EU83" s="224"/>
      <c r="EV83" s="224"/>
      <c r="EW83" s="224"/>
      <c r="EX83" s="224"/>
      <c r="EY83" s="224"/>
      <c r="EZ83" s="224"/>
      <c r="FA83" s="224"/>
      <c r="FB83" s="224"/>
      <c r="FC83" s="224"/>
      <c r="FD83" s="224"/>
      <c r="FE83" s="224"/>
      <c r="FF83" s="224"/>
      <c r="FG83" s="224"/>
      <c r="FH83" s="224"/>
      <c r="FI83" s="224"/>
      <c r="FJ83" s="224"/>
      <c r="FK83" s="224"/>
      <c r="FL83" s="224"/>
      <c r="FM83" s="224"/>
      <c r="FN83" s="224"/>
      <c r="FO83" s="224"/>
      <c r="FP83" s="224"/>
      <c r="FQ83" s="224"/>
      <c r="FR83" s="224"/>
      <c r="FS83" s="224"/>
      <c r="FT83" s="224"/>
      <c r="FU83" s="224"/>
      <c r="FV83" s="224"/>
      <c r="FW83" s="224"/>
      <c r="FX83" s="224"/>
      <c r="FY83" s="224"/>
      <c r="FZ83" s="224"/>
      <c r="GA83" s="224"/>
      <c r="GB83" s="224"/>
      <c r="GC83" s="224"/>
      <c r="GD83" s="224"/>
      <c r="GE83" s="224"/>
      <c r="GF83" s="224"/>
      <c r="GG83" s="224"/>
      <c r="GH83" s="224"/>
      <c r="GI83" s="224"/>
      <c r="GJ83" s="224"/>
      <c r="GK83" s="224"/>
      <c r="GL83" s="224"/>
      <c r="GM83" s="224"/>
      <c r="GN83" s="224"/>
      <c r="GO83" s="224"/>
      <c r="GP83" s="224"/>
      <c r="GQ83" s="224"/>
      <c r="GR83" s="224"/>
      <c r="GS83" s="224"/>
      <c r="GT83" s="224"/>
      <c r="GU83" s="224"/>
      <c r="GV83" s="224"/>
      <c r="GW83" s="224"/>
      <c r="GX83" s="224"/>
      <c r="GY83" s="224"/>
      <c r="GZ83" s="224"/>
      <c r="HA83" s="224"/>
      <c r="HB83" s="224"/>
      <c r="HC83" s="224"/>
      <c r="HD83" s="224"/>
      <c r="HE83" s="224"/>
      <c r="HF83" s="224"/>
      <c r="HG83" s="224"/>
      <c r="HH83" s="224"/>
      <c r="HI83" s="224"/>
      <c r="HJ83" s="224"/>
      <c r="HK83" s="224"/>
      <c r="HL83" s="224"/>
      <c r="HM83" s="224"/>
      <c r="HN83" s="224"/>
      <c r="HO83" s="224"/>
      <c r="HP83" s="224"/>
      <c r="HQ83" s="224"/>
      <c r="HR83" s="224"/>
      <c r="HS83" s="224"/>
      <c r="HT83" s="224"/>
      <c r="HU83" s="224"/>
      <c r="HV83" s="224"/>
      <c r="HW83" s="224"/>
      <c r="HX83" s="224"/>
      <c r="HY83" s="224"/>
      <c r="HZ83" s="224"/>
      <c r="IA83" s="224"/>
      <c r="IB83" s="224"/>
      <c r="IC83" s="224"/>
      <c r="ID83" s="224"/>
      <c r="IE83" s="224"/>
      <c r="IF83" s="224"/>
      <c r="IG83" s="224"/>
      <c r="IH83" s="224"/>
      <c r="II83" s="224"/>
      <c r="IJ83" s="224"/>
      <c r="IK83" s="224"/>
      <c r="IL83" s="224"/>
    </row>
  </sheetData>
  <pageMargins left="1" right="0.5" top="1" bottom="0.25" header="0" footer="0.25"/>
  <pageSetup scale="54" orientation="landscape" r:id="rId1"/>
  <headerFooter scaleWithDoc="0">
    <oddFooter>&amp;R&amp;8 59</oddFooter>
  </headerFooter>
  <customProperties>
    <customPr name="SheetOptions" r:id="rId2"/>
  </customProperties>
  <ignoredErrors>
    <ignoredError sqref="C18:I22 C29:I30 D17 C26:I27 D23 D24 D25 C28:H28 C32:I33 D31 F31 H25 H17 H31 F17 F23 H23 F24 H24 F25" evalError="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43"/>
  <sheetViews>
    <sheetView showGridLines="0" zoomScale="70" zoomScaleNormal="70" workbookViewId="0"/>
  </sheetViews>
  <sheetFormatPr defaultColWidth="8.88671875" defaultRowHeight="15"/>
  <cols>
    <col min="1" max="1" width="80.88671875" style="328" customWidth="1"/>
    <col min="2" max="2" width="2" style="329" customWidth="1"/>
    <col min="3" max="3" width="15.88671875" style="328" customWidth="1"/>
    <col min="4" max="4" width="3.109375" style="329" customWidth="1"/>
    <col min="5" max="5" width="19.109375" style="328" customWidth="1"/>
    <col min="6" max="6" width="3.109375" style="329" customWidth="1"/>
    <col min="7" max="7" width="17.109375" style="328" customWidth="1"/>
    <col min="8" max="8" width="3.109375" style="328" customWidth="1"/>
    <col min="9" max="9" width="18.44140625" style="328" customWidth="1"/>
    <col min="10" max="10" width="3.109375" style="329" customWidth="1"/>
    <col min="11" max="11" width="17.88671875" style="328" customWidth="1"/>
    <col min="12" max="12" width="3.109375" style="329" customWidth="1"/>
    <col min="13" max="13" width="15.109375" style="328" customWidth="1"/>
    <col min="14" max="14" width="3.109375" style="329" customWidth="1"/>
    <col min="15" max="15" width="19.109375" style="328" customWidth="1"/>
    <col min="16" max="16" width="3.109375" style="328" customWidth="1"/>
    <col min="17" max="17" width="18.44140625" style="328" customWidth="1"/>
    <col min="18" max="18" width="3.109375" style="329" customWidth="1"/>
    <col min="19" max="19" width="20.5546875" style="328" customWidth="1"/>
    <col min="20" max="20" width="4.88671875" style="328" bestFit="1" customWidth="1"/>
    <col min="21" max="21" width="6.44140625" style="577" customWidth="1"/>
    <col min="22" max="16384" width="8.88671875" style="328"/>
  </cols>
  <sheetData>
    <row r="1" spans="1:23">
      <c r="A1" s="372" t="s">
        <v>775</v>
      </c>
    </row>
    <row r="3" spans="1:23" s="325" customFormat="1" ht="23.25">
      <c r="A3" s="600" t="s">
        <v>59</v>
      </c>
      <c r="B3" s="324"/>
      <c r="D3" s="326"/>
      <c r="F3" s="326"/>
      <c r="J3" s="326"/>
      <c r="L3" s="326"/>
      <c r="N3" s="326"/>
      <c r="R3" s="326"/>
      <c r="U3" s="576"/>
    </row>
    <row r="4" spans="1:23" s="325" customFormat="1" ht="23.25">
      <c r="A4" s="600" t="s">
        <v>674</v>
      </c>
      <c r="B4" s="324"/>
      <c r="D4" s="326"/>
      <c r="F4" s="326"/>
      <c r="J4" s="326"/>
      <c r="L4" s="326"/>
      <c r="N4" s="326"/>
      <c r="R4" s="326"/>
      <c r="U4" s="576"/>
    </row>
    <row r="5" spans="1:23" s="325" customFormat="1" ht="23.25">
      <c r="A5" s="600" t="s">
        <v>61</v>
      </c>
      <c r="B5" s="324"/>
      <c r="D5" s="326"/>
      <c r="F5" s="326"/>
      <c r="J5" s="326"/>
      <c r="L5" s="326"/>
      <c r="N5" s="326"/>
      <c r="R5" s="326"/>
      <c r="S5" s="602" t="s">
        <v>675</v>
      </c>
      <c r="U5" s="576"/>
    </row>
    <row r="6" spans="1:23" s="325" customFormat="1" ht="23.25">
      <c r="A6" s="600" t="s">
        <v>595</v>
      </c>
      <c r="B6" s="324"/>
      <c r="D6" s="326"/>
      <c r="F6" s="326"/>
      <c r="J6" s="326"/>
      <c r="L6" s="326"/>
      <c r="N6" s="326"/>
      <c r="R6" s="326"/>
      <c r="U6" s="576"/>
    </row>
    <row r="7" spans="1:23" s="325" customFormat="1" ht="23.25">
      <c r="A7" s="601" t="s">
        <v>1314</v>
      </c>
      <c r="B7" s="580"/>
      <c r="D7" s="326"/>
      <c r="F7" s="326"/>
      <c r="J7" s="326"/>
      <c r="L7" s="326"/>
      <c r="N7" s="326"/>
      <c r="R7" s="326"/>
      <c r="U7" s="576"/>
    </row>
    <row r="8" spans="1:23" s="325" customFormat="1" ht="23.25">
      <c r="A8" s="600" t="s">
        <v>1107</v>
      </c>
      <c r="B8" s="580"/>
      <c r="D8" s="326"/>
      <c r="F8" s="326"/>
      <c r="J8" s="326"/>
      <c r="L8" s="326"/>
      <c r="N8" s="326"/>
      <c r="R8" s="326"/>
      <c r="U8" s="576"/>
    </row>
    <row r="9" spans="1:23" s="325" customFormat="1" ht="10.5" customHeight="1">
      <c r="A9" s="579"/>
      <c r="B9" s="580"/>
      <c r="D9" s="326"/>
      <c r="F9" s="326"/>
      <c r="J9" s="326"/>
      <c r="L9" s="326"/>
      <c r="N9" s="326"/>
      <c r="R9" s="326"/>
      <c r="U9" s="576"/>
    </row>
    <row r="10" spans="1:23" s="325" customFormat="1" ht="20.100000000000001" customHeight="1">
      <c r="A10" s="579"/>
      <c r="B10" s="580"/>
      <c r="D10" s="326"/>
      <c r="F10" s="326"/>
      <c r="J10" s="326"/>
      <c r="L10" s="326"/>
      <c r="N10" s="326"/>
      <c r="R10" s="326"/>
      <c r="U10" s="576"/>
    </row>
    <row r="11" spans="1:23" s="323" customFormat="1" ht="20.100000000000001" customHeight="1">
      <c r="A11" s="603"/>
      <c r="B11" s="604"/>
      <c r="C11" s="605"/>
      <c r="D11" s="606"/>
      <c r="E11" s="947" t="s">
        <v>676</v>
      </c>
      <c r="F11" s="947"/>
      <c r="G11" s="947"/>
      <c r="H11" s="947"/>
      <c r="I11" s="947"/>
      <c r="J11" s="606"/>
      <c r="K11" s="948" t="s">
        <v>677</v>
      </c>
      <c r="L11" s="948"/>
      <c r="M11" s="948"/>
      <c r="N11" s="948"/>
      <c r="O11" s="948"/>
      <c r="P11" s="747"/>
      <c r="Q11" s="747"/>
      <c r="R11" s="607"/>
      <c r="S11" s="607"/>
      <c r="T11" s="325"/>
      <c r="U11" s="576"/>
    </row>
    <row r="12" spans="1:23" s="323" customFormat="1" ht="20.25">
      <c r="A12" s="603"/>
      <c r="B12" s="604"/>
      <c r="C12" s="603"/>
      <c r="D12" s="608"/>
      <c r="E12" s="603"/>
      <c r="F12" s="608"/>
      <c r="G12" s="603"/>
      <c r="H12" s="603"/>
      <c r="I12" s="603"/>
      <c r="J12" s="608"/>
      <c r="K12" s="603"/>
      <c r="L12" s="608"/>
      <c r="M12" s="603"/>
      <c r="N12" s="608"/>
      <c r="O12" s="603"/>
      <c r="P12" s="603"/>
      <c r="Q12" s="603"/>
      <c r="R12" s="608"/>
      <c r="S12" s="603"/>
      <c r="U12" s="576"/>
    </row>
    <row r="13" spans="1:23" s="323" customFormat="1" ht="20.100000000000001" customHeight="1">
      <c r="A13" s="603"/>
      <c r="B13" s="608"/>
      <c r="C13" s="609"/>
      <c r="D13" s="610"/>
      <c r="E13" s="609"/>
      <c r="F13" s="610"/>
      <c r="G13" s="609"/>
      <c r="H13" s="609"/>
      <c r="I13" s="609"/>
      <c r="J13" s="610"/>
      <c r="K13" s="609"/>
      <c r="L13" s="610"/>
      <c r="M13" s="609"/>
      <c r="N13" s="610"/>
      <c r="O13" s="609"/>
      <c r="P13" s="609"/>
      <c r="Q13" s="609"/>
      <c r="R13" s="610"/>
      <c r="S13" s="609"/>
      <c r="T13" s="581"/>
      <c r="U13" s="576"/>
    </row>
    <row r="14" spans="1:23" s="323" customFormat="1" ht="22.35" customHeight="1">
      <c r="A14" s="603"/>
      <c r="B14" s="608"/>
      <c r="C14" s="611" t="s">
        <v>678</v>
      </c>
      <c r="D14" s="610"/>
      <c r="E14" s="609"/>
      <c r="F14" s="610"/>
      <c r="G14" s="609"/>
      <c r="H14" s="609"/>
      <c r="I14" s="611" t="s">
        <v>846</v>
      </c>
      <c r="J14" s="610"/>
      <c r="K14" s="611" t="s">
        <v>679</v>
      </c>
      <c r="L14" s="610"/>
      <c r="M14" s="609"/>
      <c r="N14" s="610"/>
      <c r="O14" s="611" t="s">
        <v>680</v>
      </c>
      <c r="P14" s="611"/>
      <c r="Q14" s="611" t="s">
        <v>1254</v>
      </c>
      <c r="R14" s="610"/>
      <c r="S14" s="611" t="s">
        <v>678</v>
      </c>
      <c r="T14" s="581"/>
      <c r="U14" s="576"/>
    </row>
    <row r="15" spans="1:23" s="323" customFormat="1" ht="20.100000000000001" customHeight="1">
      <c r="A15" s="603"/>
      <c r="B15" s="608"/>
      <c r="C15" s="612" t="s">
        <v>1333</v>
      </c>
      <c r="D15" s="610"/>
      <c r="E15" s="613" t="s">
        <v>681</v>
      </c>
      <c r="F15" s="610"/>
      <c r="G15" s="613" t="s">
        <v>1332</v>
      </c>
      <c r="H15" s="611"/>
      <c r="I15" s="613" t="s">
        <v>685</v>
      </c>
      <c r="J15" s="610"/>
      <c r="K15" s="613" t="s">
        <v>682</v>
      </c>
      <c r="L15" s="610"/>
      <c r="M15" s="613" t="s">
        <v>683</v>
      </c>
      <c r="N15" s="610"/>
      <c r="O15" s="613" t="s">
        <v>684</v>
      </c>
      <c r="P15" s="611"/>
      <c r="Q15" s="613" t="s">
        <v>685</v>
      </c>
      <c r="R15" s="610"/>
      <c r="S15" s="614" t="s">
        <v>1316</v>
      </c>
      <c r="T15" s="581"/>
      <c r="U15" s="576"/>
    </row>
    <row r="16" spans="1:23" s="323" customFormat="1" ht="33" customHeight="1">
      <c r="A16" s="603" t="s">
        <v>1108</v>
      </c>
      <c r="B16" s="610" t="s">
        <v>22</v>
      </c>
      <c r="C16" s="615">
        <v>606</v>
      </c>
      <c r="D16" s="608"/>
      <c r="E16" s="615">
        <v>49</v>
      </c>
      <c r="F16" s="608"/>
      <c r="G16" s="615">
        <v>0</v>
      </c>
      <c r="H16" s="616"/>
      <c r="I16" s="615">
        <v>0</v>
      </c>
      <c r="J16" s="608"/>
      <c r="K16" s="615">
        <v>0</v>
      </c>
      <c r="L16" s="608"/>
      <c r="M16" s="615">
        <v>-12</v>
      </c>
      <c r="N16" s="608"/>
      <c r="O16" s="615">
        <v>0</v>
      </c>
      <c r="P16" s="615"/>
      <c r="Q16" s="615">
        <v>0</v>
      </c>
      <c r="R16" s="608"/>
      <c r="S16" s="615">
        <f>SUM(C16:O16)</f>
        <v>643</v>
      </c>
      <c r="U16" s="576"/>
      <c r="W16" s="576"/>
    </row>
    <row r="17" spans="1:23" s="323" customFormat="1" ht="33" customHeight="1">
      <c r="A17" s="603" t="s">
        <v>686</v>
      </c>
      <c r="B17" s="608" t="s">
        <v>22</v>
      </c>
      <c r="C17" s="723">
        <v>32103</v>
      </c>
      <c r="D17" s="617"/>
      <c r="E17" s="618">
        <v>75913</v>
      </c>
      <c r="F17" s="617"/>
      <c r="G17" s="618">
        <v>0</v>
      </c>
      <c r="H17" s="619"/>
      <c r="I17" s="618">
        <v>0</v>
      </c>
      <c r="J17" s="617"/>
      <c r="K17" s="618">
        <v>0</v>
      </c>
      <c r="L17" s="617"/>
      <c r="M17" s="618">
        <v>0</v>
      </c>
      <c r="N17" s="617"/>
      <c r="O17" s="618">
        <v>-76037</v>
      </c>
      <c r="P17" s="618"/>
      <c r="Q17" s="618">
        <v>0</v>
      </c>
      <c r="R17" s="617"/>
      <c r="S17" s="618">
        <f t="shared" ref="S17:S31" si="0">SUM(C17:O17)</f>
        <v>31979</v>
      </c>
      <c r="U17" s="576"/>
      <c r="W17" s="576"/>
    </row>
    <row r="18" spans="1:23" s="323" customFormat="1" ht="33" customHeight="1">
      <c r="A18" s="603" t="s">
        <v>689</v>
      </c>
      <c r="B18" s="608" t="s">
        <v>22</v>
      </c>
      <c r="C18" s="618">
        <v>69858</v>
      </c>
      <c r="D18" s="617"/>
      <c r="E18" s="618">
        <v>5035613</v>
      </c>
      <c r="F18" s="617"/>
      <c r="G18" s="618">
        <v>0</v>
      </c>
      <c r="H18" s="619"/>
      <c r="I18" s="618">
        <v>0</v>
      </c>
      <c r="J18" s="617"/>
      <c r="K18" s="618">
        <v>0</v>
      </c>
      <c r="L18" s="617"/>
      <c r="M18" s="618">
        <v>0</v>
      </c>
      <c r="N18" s="617"/>
      <c r="O18" s="618">
        <v>-5020919</v>
      </c>
      <c r="P18" s="618"/>
      <c r="Q18" s="618">
        <v>0</v>
      </c>
      <c r="R18" s="617"/>
      <c r="S18" s="618">
        <f>SUM(C18:O18)</f>
        <v>84552</v>
      </c>
      <c r="U18" s="576"/>
      <c r="W18" s="576"/>
    </row>
    <row r="19" spans="1:23" s="323" customFormat="1" ht="33" customHeight="1">
      <c r="A19" s="603" t="s">
        <v>687</v>
      </c>
      <c r="B19" s="608" t="s">
        <v>22</v>
      </c>
      <c r="C19" s="618">
        <v>30705</v>
      </c>
      <c r="D19" s="617"/>
      <c r="E19" s="618">
        <v>61990</v>
      </c>
      <c r="F19" s="617"/>
      <c r="G19" s="618">
        <v>0</v>
      </c>
      <c r="H19" s="619"/>
      <c r="I19" s="618">
        <v>0</v>
      </c>
      <c r="J19" s="617"/>
      <c r="K19" s="618">
        <v>0</v>
      </c>
      <c r="L19" s="617"/>
      <c r="M19" s="618">
        <v>0</v>
      </c>
      <c r="N19" s="617"/>
      <c r="O19" s="618">
        <v>-72877</v>
      </c>
      <c r="P19" s="618"/>
      <c r="Q19" s="618">
        <v>0</v>
      </c>
      <c r="R19" s="617"/>
      <c r="S19" s="618">
        <f t="shared" si="0"/>
        <v>19818</v>
      </c>
      <c r="U19" s="576"/>
      <c r="W19" s="576"/>
    </row>
    <row r="20" spans="1:23" s="323" customFormat="1" ht="33" customHeight="1">
      <c r="A20" s="603" t="s">
        <v>688</v>
      </c>
      <c r="B20" s="608" t="s">
        <v>22</v>
      </c>
      <c r="C20" s="618">
        <v>1881696</v>
      </c>
      <c r="D20" s="617"/>
      <c r="E20" s="618">
        <v>13000342</v>
      </c>
      <c r="F20" s="617"/>
      <c r="G20" s="618">
        <v>8</v>
      </c>
      <c r="H20" s="618"/>
      <c r="I20" s="618">
        <v>0</v>
      </c>
      <c r="J20" s="617"/>
      <c r="K20" s="618">
        <v>0</v>
      </c>
      <c r="L20" s="617"/>
      <c r="M20" s="618">
        <v>0</v>
      </c>
      <c r="N20" s="617"/>
      <c r="O20" s="618">
        <v>-13782527</v>
      </c>
      <c r="P20" s="618"/>
      <c r="Q20" s="618">
        <v>0</v>
      </c>
      <c r="R20" s="617"/>
      <c r="S20" s="618">
        <f t="shared" si="0"/>
        <v>1099519</v>
      </c>
      <c r="U20" s="576"/>
      <c r="W20" s="576"/>
    </row>
    <row r="21" spans="1:23" s="323" customFormat="1" ht="33" customHeight="1">
      <c r="A21" s="603" t="s">
        <v>690</v>
      </c>
      <c r="B21" s="608" t="s">
        <v>22</v>
      </c>
      <c r="C21" s="618">
        <v>0</v>
      </c>
      <c r="D21" s="617"/>
      <c r="E21" s="618">
        <v>0</v>
      </c>
      <c r="F21" s="617"/>
      <c r="G21" s="618">
        <v>0</v>
      </c>
      <c r="H21" s="619"/>
      <c r="I21" s="618">
        <v>0</v>
      </c>
      <c r="J21" s="617"/>
      <c r="K21" s="618">
        <v>0</v>
      </c>
      <c r="L21" s="617"/>
      <c r="M21" s="618">
        <v>0</v>
      </c>
      <c r="N21" s="617"/>
      <c r="O21" s="618">
        <v>0</v>
      </c>
      <c r="P21" s="618"/>
      <c r="Q21" s="618">
        <v>0</v>
      </c>
      <c r="R21" s="617"/>
      <c r="S21" s="618">
        <f t="shared" si="0"/>
        <v>0</v>
      </c>
      <c r="U21" s="576"/>
      <c r="W21" s="576"/>
    </row>
    <row r="22" spans="1:23" s="323" customFormat="1" ht="33" customHeight="1">
      <c r="A22" s="603" t="s">
        <v>691</v>
      </c>
      <c r="B22" s="608" t="s">
        <v>22</v>
      </c>
      <c r="C22" s="618">
        <v>665874</v>
      </c>
      <c r="D22" s="617"/>
      <c r="E22" s="618">
        <v>1351991</v>
      </c>
      <c r="F22" s="617"/>
      <c r="G22" s="618">
        <v>0</v>
      </c>
      <c r="H22" s="619"/>
      <c r="I22" s="618">
        <v>0</v>
      </c>
      <c r="J22" s="617"/>
      <c r="K22" s="618">
        <v>0</v>
      </c>
      <c r="L22" s="617"/>
      <c r="M22" s="618">
        <v>0</v>
      </c>
      <c r="N22" s="617"/>
      <c r="O22" s="618">
        <v>-1350981</v>
      </c>
      <c r="P22" s="618"/>
      <c r="Q22" s="618">
        <v>0</v>
      </c>
      <c r="R22" s="617"/>
      <c r="S22" s="618">
        <f t="shared" si="0"/>
        <v>666884</v>
      </c>
      <c r="U22" s="576"/>
      <c r="W22" s="576"/>
    </row>
    <row r="23" spans="1:23" s="323" customFormat="1" ht="33" customHeight="1">
      <c r="A23" s="603" t="s">
        <v>692</v>
      </c>
      <c r="B23" s="608" t="s">
        <v>22</v>
      </c>
      <c r="C23" s="618">
        <v>884</v>
      </c>
      <c r="D23" s="617"/>
      <c r="E23" s="618">
        <v>11431</v>
      </c>
      <c r="F23" s="617"/>
      <c r="G23" s="618">
        <v>0</v>
      </c>
      <c r="H23" s="619"/>
      <c r="I23" s="618">
        <v>0</v>
      </c>
      <c r="J23" s="617"/>
      <c r="K23" s="618">
        <v>0</v>
      </c>
      <c r="L23" s="617"/>
      <c r="M23" s="618">
        <v>0</v>
      </c>
      <c r="N23" s="617"/>
      <c r="O23" s="618">
        <v>-11330</v>
      </c>
      <c r="P23" s="618"/>
      <c r="Q23" s="618">
        <v>0</v>
      </c>
      <c r="R23" s="617"/>
      <c r="S23" s="618">
        <f t="shared" si="0"/>
        <v>985</v>
      </c>
      <c r="U23" s="576"/>
      <c r="W23" s="576"/>
    </row>
    <row r="24" spans="1:23" s="323" customFormat="1" ht="33" customHeight="1">
      <c r="A24" s="603" t="s">
        <v>693</v>
      </c>
      <c r="B24" s="608" t="s">
        <v>22</v>
      </c>
      <c r="C24" s="618">
        <v>2436087</v>
      </c>
      <c r="D24" s="617"/>
      <c r="E24" s="618">
        <v>94666312</v>
      </c>
      <c r="F24" s="617"/>
      <c r="G24" s="618">
        <v>0</v>
      </c>
      <c r="H24" s="619"/>
      <c r="I24" s="618">
        <v>0</v>
      </c>
      <c r="J24" s="617"/>
      <c r="K24" s="618">
        <v>0</v>
      </c>
      <c r="L24" s="617"/>
      <c r="M24" s="618">
        <v>0</v>
      </c>
      <c r="N24" s="617"/>
      <c r="O24" s="618">
        <v>-94660502</v>
      </c>
      <c r="P24" s="618"/>
      <c r="Q24" s="618">
        <v>0</v>
      </c>
      <c r="R24" s="617"/>
      <c r="S24" s="618">
        <f t="shared" si="0"/>
        <v>2441897</v>
      </c>
      <c r="U24" s="576"/>
      <c r="W24" s="576"/>
    </row>
    <row r="25" spans="1:23" s="323" customFormat="1" ht="33" customHeight="1">
      <c r="A25" s="603" t="s">
        <v>694</v>
      </c>
      <c r="B25" s="608" t="s">
        <v>22</v>
      </c>
      <c r="C25" s="618">
        <v>907378</v>
      </c>
      <c r="D25" s="617"/>
      <c r="E25" s="618">
        <v>8765322</v>
      </c>
      <c r="F25" s="617"/>
      <c r="G25" s="618">
        <v>0</v>
      </c>
      <c r="H25" s="619"/>
      <c r="I25" s="618">
        <v>0</v>
      </c>
      <c r="J25" s="617"/>
      <c r="K25" s="618">
        <v>0</v>
      </c>
      <c r="L25" s="617"/>
      <c r="M25" s="618">
        <v>0</v>
      </c>
      <c r="N25" s="617"/>
      <c r="O25" s="618">
        <v>-8625615</v>
      </c>
      <c r="P25" s="618"/>
      <c r="Q25" s="618">
        <v>0</v>
      </c>
      <c r="R25" s="617"/>
      <c r="S25" s="618">
        <f t="shared" si="0"/>
        <v>1047085</v>
      </c>
      <c r="U25" s="576"/>
      <c r="W25" s="576"/>
    </row>
    <row r="26" spans="1:23" s="323" customFormat="1" ht="33" customHeight="1">
      <c r="A26" s="603" t="s">
        <v>695</v>
      </c>
      <c r="B26" s="608" t="s">
        <v>22</v>
      </c>
      <c r="C26" s="618">
        <v>6307</v>
      </c>
      <c r="D26" s="617"/>
      <c r="E26" s="618">
        <v>3192</v>
      </c>
      <c r="F26" s="617"/>
      <c r="G26" s="618">
        <v>0</v>
      </c>
      <c r="H26" s="619"/>
      <c r="I26" s="618">
        <v>832</v>
      </c>
      <c r="J26" s="617"/>
      <c r="K26" s="618">
        <v>0</v>
      </c>
      <c r="L26" s="617"/>
      <c r="M26" s="618">
        <v>0</v>
      </c>
      <c r="N26" s="617"/>
      <c r="O26" s="618">
        <v>-4010</v>
      </c>
      <c r="P26" s="618"/>
      <c r="Q26" s="618">
        <v>0</v>
      </c>
      <c r="R26" s="617"/>
      <c r="S26" s="618">
        <f>SUM(C26:Q26)</f>
        <v>6321</v>
      </c>
      <c r="U26" s="576"/>
      <c r="W26" s="576"/>
    </row>
    <row r="27" spans="1:23" s="323" customFormat="1" ht="33" customHeight="1">
      <c r="A27" s="603" t="s">
        <v>696</v>
      </c>
      <c r="B27" s="608" t="s">
        <v>22</v>
      </c>
      <c r="C27" s="618">
        <v>15127</v>
      </c>
      <c r="D27" s="617"/>
      <c r="E27" s="618">
        <v>1348988</v>
      </c>
      <c r="F27" s="617"/>
      <c r="G27" s="618">
        <v>0</v>
      </c>
      <c r="H27" s="619"/>
      <c r="I27" s="618">
        <v>0</v>
      </c>
      <c r="J27" s="617"/>
      <c r="K27" s="618">
        <v>0</v>
      </c>
      <c r="L27" s="617"/>
      <c r="M27" s="618">
        <v>0</v>
      </c>
      <c r="N27" s="617"/>
      <c r="O27" s="618">
        <v>-1349050</v>
      </c>
      <c r="P27" s="618"/>
      <c r="Q27" s="618">
        <v>0</v>
      </c>
      <c r="R27" s="617"/>
      <c r="S27" s="618">
        <f t="shared" si="0"/>
        <v>15065</v>
      </c>
      <c r="U27" s="576"/>
      <c r="W27" s="576"/>
    </row>
    <row r="28" spans="1:23" s="323" customFormat="1" ht="33" customHeight="1">
      <c r="A28" s="603" t="s">
        <v>697</v>
      </c>
      <c r="B28" s="608" t="s">
        <v>22</v>
      </c>
      <c r="C28" s="618">
        <v>0</v>
      </c>
      <c r="D28" s="617"/>
      <c r="E28" s="618">
        <v>0</v>
      </c>
      <c r="F28" s="617"/>
      <c r="G28" s="618">
        <v>0</v>
      </c>
      <c r="H28" s="619"/>
      <c r="I28" s="618">
        <v>0</v>
      </c>
      <c r="J28" s="617"/>
      <c r="K28" s="618">
        <v>0</v>
      </c>
      <c r="L28" s="617"/>
      <c r="M28" s="618">
        <v>0</v>
      </c>
      <c r="N28" s="617"/>
      <c r="O28" s="618">
        <v>0</v>
      </c>
      <c r="P28" s="618"/>
      <c r="Q28" s="618">
        <v>0</v>
      </c>
      <c r="R28" s="617"/>
      <c r="S28" s="618">
        <f t="shared" si="0"/>
        <v>0</v>
      </c>
      <c r="U28" s="576"/>
      <c r="W28" s="576"/>
    </row>
    <row r="29" spans="1:23" s="323" customFormat="1" ht="33" customHeight="1">
      <c r="A29" s="603" t="s">
        <v>698</v>
      </c>
      <c r="B29" s="608" t="s">
        <v>22</v>
      </c>
      <c r="C29" s="618">
        <v>0</v>
      </c>
      <c r="D29" s="617"/>
      <c r="E29" s="618">
        <v>0</v>
      </c>
      <c r="F29" s="617"/>
      <c r="G29" s="618">
        <v>0</v>
      </c>
      <c r="H29" s="619"/>
      <c r="I29" s="618">
        <v>0</v>
      </c>
      <c r="J29" s="617"/>
      <c r="K29" s="618">
        <v>0</v>
      </c>
      <c r="L29" s="617"/>
      <c r="M29" s="618">
        <v>0</v>
      </c>
      <c r="N29" s="617"/>
      <c r="O29" s="618">
        <v>0</v>
      </c>
      <c r="P29" s="618"/>
      <c r="Q29" s="618">
        <v>0</v>
      </c>
      <c r="R29" s="617"/>
      <c r="S29" s="618">
        <f t="shared" si="0"/>
        <v>0</v>
      </c>
      <c r="U29" s="576"/>
      <c r="W29" s="576"/>
    </row>
    <row r="30" spans="1:23" s="323" customFormat="1" ht="33" customHeight="1">
      <c r="A30" s="603" t="s">
        <v>699</v>
      </c>
      <c r="B30" s="608" t="s">
        <v>22</v>
      </c>
      <c r="C30" s="618">
        <v>-618</v>
      </c>
      <c r="D30" s="617"/>
      <c r="E30" s="618">
        <v>999251</v>
      </c>
      <c r="F30" s="617"/>
      <c r="G30" s="618">
        <v>0</v>
      </c>
      <c r="H30" s="619"/>
      <c r="I30" s="618">
        <v>0</v>
      </c>
      <c r="J30" s="617"/>
      <c r="K30" s="618">
        <v>0</v>
      </c>
      <c r="L30" s="617"/>
      <c r="M30" s="618">
        <v>0</v>
      </c>
      <c r="N30" s="617"/>
      <c r="O30" s="618">
        <v>-999739</v>
      </c>
      <c r="P30" s="618"/>
      <c r="Q30" s="618">
        <v>0</v>
      </c>
      <c r="R30" s="617"/>
      <c r="S30" s="618">
        <f t="shared" si="0"/>
        <v>-1106</v>
      </c>
      <c r="U30" s="576"/>
      <c r="W30" s="576"/>
    </row>
    <row r="31" spans="1:23" s="323" customFormat="1" ht="33" customHeight="1" thickBot="1">
      <c r="A31" s="603" t="s">
        <v>700</v>
      </c>
      <c r="B31" s="608" t="s">
        <v>22</v>
      </c>
      <c r="C31" s="618">
        <v>153600</v>
      </c>
      <c r="D31" s="617"/>
      <c r="E31" s="618">
        <v>-41884</v>
      </c>
      <c r="F31" s="617"/>
      <c r="G31" s="618">
        <v>0</v>
      </c>
      <c r="H31" s="619"/>
      <c r="I31" s="618">
        <v>0</v>
      </c>
      <c r="J31" s="617"/>
      <c r="K31" s="618">
        <v>0</v>
      </c>
      <c r="L31" s="617"/>
      <c r="M31" s="618">
        <v>0</v>
      </c>
      <c r="N31" s="617"/>
      <c r="O31" s="618">
        <v>0</v>
      </c>
      <c r="P31" s="618"/>
      <c r="Q31" s="618">
        <v>0</v>
      </c>
      <c r="R31" s="617"/>
      <c r="S31" s="618">
        <f t="shared" si="0"/>
        <v>111716</v>
      </c>
      <c r="U31" s="576"/>
      <c r="W31" s="576"/>
    </row>
    <row r="32" spans="1:23" s="323" customFormat="1" ht="32.1" customHeight="1" thickBot="1">
      <c r="A32" s="620" t="s">
        <v>1313</v>
      </c>
      <c r="B32" s="608" t="s">
        <v>22</v>
      </c>
      <c r="C32" s="621">
        <f>ROUND(SUM(C16:C31),1)</f>
        <v>6199607</v>
      </c>
      <c r="D32" s="610"/>
      <c r="E32" s="621">
        <f>ROUND(SUM(E16:E31),1)</f>
        <v>125278510</v>
      </c>
      <c r="F32" s="610"/>
      <c r="G32" s="621">
        <f>ROUND(SUM(G16:G31),1)</f>
        <v>8</v>
      </c>
      <c r="H32" s="622"/>
      <c r="I32" s="621">
        <f>ROUND(SUM(I16:I31),1)</f>
        <v>832</v>
      </c>
      <c r="J32" s="610"/>
      <c r="K32" s="621">
        <f>ROUND(SUM(K16:K31),1)</f>
        <v>0</v>
      </c>
      <c r="L32" s="610"/>
      <c r="M32" s="621">
        <f>ROUND(SUM(M16:M31),1)</f>
        <v>-12</v>
      </c>
      <c r="N32" s="610"/>
      <c r="O32" s="621">
        <f>ROUND(SUM(O16:O31),1)</f>
        <v>-125953587</v>
      </c>
      <c r="P32" s="622"/>
      <c r="Q32" s="621">
        <f>ROUND(SUM(Q16:Q31),1)</f>
        <v>0</v>
      </c>
      <c r="R32" s="610"/>
      <c r="S32" s="621">
        <f>ROUND(SUM(S16:S31),1)</f>
        <v>5525358</v>
      </c>
      <c r="U32" s="576"/>
    </row>
    <row r="33" spans="1:21" ht="15.75" customHeight="1" thickTop="1">
      <c r="S33" s="578"/>
    </row>
    <row r="34" spans="1:21" ht="18">
      <c r="A34" s="623" t="s">
        <v>701</v>
      </c>
    </row>
    <row r="35" spans="1:21" ht="18">
      <c r="A35" s="623" t="s">
        <v>1184</v>
      </c>
    </row>
    <row r="36" spans="1:21" ht="18">
      <c r="A36" s="623" t="s">
        <v>702</v>
      </c>
    </row>
    <row r="37" spans="1:21" ht="18" customHeight="1">
      <c r="A37" s="323" t="s">
        <v>1355</v>
      </c>
    </row>
    <row r="40" spans="1:21" s="323" customFormat="1" ht="18">
      <c r="B40" s="327"/>
      <c r="D40" s="327"/>
      <c r="E40" s="575"/>
      <c r="F40" s="327"/>
      <c r="J40" s="327"/>
      <c r="L40" s="327"/>
      <c r="N40" s="327"/>
      <c r="R40" s="327"/>
      <c r="U40" s="576"/>
    </row>
    <row r="41" spans="1:21" s="323" customFormat="1" ht="18">
      <c r="B41" s="327"/>
      <c r="D41" s="327"/>
      <c r="F41" s="327"/>
      <c r="J41" s="327"/>
      <c r="L41" s="327"/>
      <c r="N41" s="327"/>
      <c r="R41" s="327"/>
      <c r="U41" s="576"/>
    </row>
    <row r="42" spans="1:21" s="323" customFormat="1" ht="18">
      <c r="B42" s="327"/>
      <c r="D42" s="327"/>
      <c r="F42" s="327"/>
      <c r="J42" s="327"/>
      <c r="L42" s="327"/>
      <c r="N42" s="327"/>
      <c r="R42" s="327"/>
      <c r="U42" s="576"/>
    </row>
    <row r="43" spans="1:21" s="323" customFormat="1" ht="18">
      <c r="B43" s="327"/>
      <c r="D43" s="327"/>
      <c r="F43" s="327"/>
      <c r="J43" s="327"/>
      <c r="L43" s="327"/>
      <c r="N43" s="327"/>
      <c r="R43" s="327"/>
      <c r="U43" s="576"/>
    </row>
  </sheetData>
  <mergeCells count="2">
    <mergeCell ref="E11:I11"/>
    <mergeCell ref="K11:O11"/>
  </mergeCells>
  <pageMargins left="0.5" right="0.5" top="1" bottom="0.25" header="0.5" footer="0.25"/>
  <pageSetup scale="38" orientation="landscape" r:id="rId1"/>
  <headerFooter scaleWithDoc="0">
    <oddFooter xml:space="preserve">&amp;R&amp;8 60&amp;12
</oddFooter>
  </headerFooter>
  <customProperties>
    <customPr name="SheetOptions" r:id="rId2"/>
  </customProperties>
  <ignoredErrors>
    <ignoredError sqref="R17:S25 R16:S16 F16 F17 R27:S32 R26 F29 F26 F21 F20 L20 F19 F18 F25 E32:O32 F31 F30 L30 L31 N16 L16 F24 F22 F23 F27 H16 J16 H17 J17 L17 N17 H18 J18:N18 H19 J19 L19 N19 H20 J20 N20 H21 J21 L21 N21 H22 J22 L22 N22 H23 J23 L23 N23 H24 J24:L24 N24 H25 J25:N25 H26 J26:L26 N26 H27 J27:L27 N27 F28 H28 J28 L28 N28 H29 J29 L29 N29 H30 J30 N30 H31 J31 N31" evalError="1"/>
    <ignoredError sqref="S26" 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299"/>
  <sheetViews>
    <sheetView showGridLines="0" zoomScale="70" zoomScaleNormal="70" zoomScaleSheetLayoutView="100" zoomScalePageLayoutView="80" workbookViewId="0"/>
  </sheetViews>
  <sheetFormatPr defaultColWidth="9.88671875" defaultRowHeight="15"/>
  <cols>
    <col min="1" max="1" width="68.88671875" style="45" customWidth="1"/>
    <col min="2" max="2" width="2.88671875" style="45" bestFit="1" customWidth="1"/>
    <col min="3" max="3" width="23.88671875" style="43" customWidth="1"/>
    <col min="4" max="4" width="2.88671875" style="45" bestFit="1" customWidth="1"/>
    <col min="5" max="5" width="23.88671875" style="43" customWidth="1"/>
    <col min="6" max="6" width="2.44140625" style="45" customWidth="1"/>
    <col min="7" max="7" width="23.109375" style="43" customWidth="1"/>
    <col min="8" max="8" width="2.88671875" style="45" bestFit="1" customWidth="1"/>
    <col min="9" max="9" width="23.88671875" style="356" customWidth="1"/>
    <col min="10" max="10" width="9.88671875" style="45"/>
    <col min="11" max="11" width="11.109375" style="45" bestFit="1" customWidth="1"/>
    <col min="12" max="16384" width="9.88671875" style="45"/>
  </cols>
  <sheetData>
    <row r="1" spans="1:16" s="328" customFormat="1">
      <c r="A1" s="372" t="s">
        <v>775</v>
      </c>
      <c r="B1" s="329"/>
      <c r="D1" s="329"/>
      <c r="F1" s="329"/>
      <c r="J1" s="329"/>
      <c r="L1" s="329"/>
      <c r="N1" s="329"/>
      <c r="P1" s="329"/>
    </row>
    <row r="2" spans="1:16" s="328" customFormat="1" ht="11.1" customHeight="1">
      <c r="B2" s="329"/>
      <c r="D2" s="329"/>
      <c r="F2" s="329"/>
      <c r="J2" s="329"/>
      <c r="L2" s="329"/>
      <c r="N2" s="329"/>
      <c r="P2" s="329"/>
    </row>
    <row r="3" spans="1:16" ht="18">
      <c r="A3" s="330" t="s">
        <v>59</v>
      </c>
      <c r="B3" s="330"/>
      <c r="C3" s="150"/>
      <c r="D3" s="330"/>
      <c r="E3" s="150"/>
      <c r="F3" s="331"/>
      <c r="G3" s="150" t="s">
        <v>347</v>
      </c>
      <c r="H3" s="331"/>
      <c r="I3" s="332" t="s">
        <v>764</v>
      </c>
    </row>
    <row r="4" spans="1:16" ht="18">
      <c r="A4" s="330" t="s">
        <v>762</v>
      </c>
      <c r="B4" s="330"/>
      <c r="C4" s="150"/>
      <c r="D4" s="330"/>
      <c r="E4" s="150"/>
      <c r="F4" s="331"/>
      <c r="G4" s="150"/>
      <c r="H4" s="331"/>
      <c r="I4" s="565"/>
    </row>
    <row r="5" spans="1:16" ht="18">
      <c r="A5" s="330" t="s">
        <v>763</v>
      </c>
      <c r="B5" s="330"/>
      <c r="C5" s="150"/>
      <c r="D5" s="330"/>
      <c r="E5" s="150"/>
      <c r="F5" s="331"/>
      <c r="G5" s="150"/>
      <c r="H5" s="331"/>
      <c r="I5" s="560"/>
    </row>
    <row r="6" spans="1:16" ht="18">
      <c r="A6" s="561" t="s">
        <v>1314</v>
      </c>
      <c r="B6" s="330"/>
      <c r="C6" s="150"/>
      <c r="D6" s="330"/>
      <c r="E6" s="150"/>
      <c r="F6" s="331"/>
      <c r="G6" s="150"/>
      <c r="H6" s="331"/>
      <c r="I6" s="560"/>
    </row>
    <row r="7" spans="1:16" ht="54">
      <c r="A7" s="331"/>
      <c r="B7" s="331"/>
      <c r="C7" s="333" t="s">
        <v>703</v>
      </c>
      <c r="D7" s="330"/>
      <c r="E7" s="157"/>
      <c r="F7" s="330"/>
      <c r="G7" s="157"/>
      <c r="H7" s="330"/>
      <c r="I7" s="334" t="s">
        <v>703</v>
      </c>
    </row>
    <row r="8" spans="1:16" ht="18">
      <c r="A8" s="331"/>
      <c r="B8" s="331"/>
      <c r="C8" s="562" t="s">
        <v>1361</v>
      </c>
      <c r="D8" s="330"/>
      <c r="E8" s="562" t="s">
        <v>676</v>
      </c>
      <c r="F8" s="330"/>
      <c r="G8" s="562" t="s">
        <v>677</v>
      </c>
      <c r="H8" s="330"/>
      <c r="I8" s="563" t="s">
        <v>1362</v>
      </c>
    </row>
    <row r="9" spans="1:16" s="342" customFormat="1" ht="16.5">
      <c r="A9" s="335" t="s">
        <v>1153</v>
      </c>
      <c r="B9" s="336"/>
      <c r="C9" s="337"/>
      <c r="D9" s="336"/>
      <c r="E9" s="337"/>
      <c r="F9" s="336"/>
      <c r="G9" s="337"/>
      <c r="H9" s="336"/>
      <c r="I9" s="708"/>
    </row>
    <row r="10" spans="1:16" s="342" customFormat="1" ht="16.5">
      <c r="A10" s="336" t="s">
        <v>22</v>
      </c>
      <c r="B10" s="336"/>
      <c r="C10" s="337"/>
      <c r="D10" s="336"/>
      <c r="E10" s="337"/>
      <c r="F10" s="336"/>
      <c r="G10" s="337"/>
      <c r="H10" s="336"/>
      <c r="I10" s="338"/>
    </row>
    <row r="11" spans="1:16" s="342" customFormat="1" ht="16.5">
      <c r="A11" s="339" t="s">
        <v>1268</v>
      </c>
      <c r="B11"/>
      <c r="C11"/>
      <c r="D11"/>
      <c r="E11"/>
      <c r="F11"/>
      <c r="G11"/>
      <c r="H11" s="705"/>
      <c r="I11" s="338"/>
    </row>
    <row r="12" spans="1:16" s="342" customFormat="1" ht="16.5">
      <c r="A12" s="339" t="s">
        <v>705</v>
      </c>
      <c r="B12" s="771" t="s">
        <v>22</v>
      </c>
      <c r="C12" s="709">
        <v>3299</v>
      </c>
      <c r="D12" s="772"/>
      <c r="E12" s="814">
        <v>513253</v>
      </c>
      <c r="F12" s="771"/>
      <c r="G12" s="814">
        <v>466390</v>
      </c>
      <c r="H12" s="344"/>
      <c r="I12" s="709">
        <f>SUM(C12)+SUM(E12)-SUM(G12)</f>
        <v>50162</v>
      </c>
      <c r="K12" s="709"/>
    </row>
    <row r="13" spans="1:16" s="342" customFormat="1" ht="16.5">
      <c r="A13" s="339" t="s">
        <v>704</v>
      </c>
      <c r="B13" s="771" t="s">
        <v>22</v>
      </c>
      <c r="C13" s="341"/>
      <c r="D13" s="772"/>
      <c r="E13" s="341"/>
      <c r="F13" s="771"/>
      <c r="G13" s="341"/>
      <c r="H13" s="344"/>
      <c r="I13" s="341"/>
      <c r="K13" s="341"/>
    </row>
    <row r="14" spans="1:16" s="342" customFormat="1" ht="16.5">
      <c r="A14" s="339" t="s">
        <v>705</v>
      </c>
      <c r="B14" s="771" t="s">
        <v>22</v>
      </c>
      <c r="C14" s="341">
        <v>2</v>
      </c>
      <c r="D14" s="772"/>
      <c r="E14" s="341">
        <v>928</v>
      </c>
      <c r="F14" s="341">
        <v>928</v>
      </c>
      <c r="G14" s="341">
        <v>928</v>
      </c>
      <c r="H14" s="344"/>
      <c r="I14" s="341">
        <f>SUM(C14)+SUM(E14)-SUM(G14)</f>
        <v>2</v>
      </c>
      <c r="K14" s="341"/>
    </row>
    <row r="15" spans="1:16" s="342" customFormat="1" ht="16.5">
      <c r="A15" s="339" t="s">
        <v>1269</v>
      </c>
      <c r="B15" s="771" t="s">
        <v>22</v>
      </c>
      <c r="C15" s="341" t="s">
        <v>22</v>
      </c>
      <c r="D15" s="772"/>
      <c r="E15" s="341"/>
      <c r="F15" s="771"/>
      <c r="G15" s="341"/>
      <c r="H15" s="344"/>
      <c r="I15" s="341" t="s">
        <v>22</v>
      </c>
      <c r="K15" s="341"/>
    </row>
    <row r="16" spans="1:16" s="342" customFormat="1" ht="16.5">
      <c r="A16" s="339" t="s">
        <v>705</v>
      </c>
      <c r="B16" s="771" t="s">
        <v>22</v>
      </c>
      <c r="C16" s="341">
        <v>76485</v>
      </c>
      <c r="D16" s="772"/>
      <c r="E16" s="341">
        <v>8164574</v>
      </c>
      <c r="F16" s="771"/>
      <c r="G16" s="341">
        <v>8142717</v>
      </c>
      <c r="H16" s="344"/>
      <c r="I16" s="341">
        <f t="shared" ref="I16:I28" si="0">SUM(C16)+SUM(E16)-SUM(G16)</f>
        <v>98342</v>
      </c>
      <c r="K16" s="341"/>
    </row>
    <row r="17" spans="1:11" s="342" customFormat="1" ht="16.5">
      <c r="A17" s="339" t="s">
        <v>1270</v>
      </c>
      <c r="B17" s="771" t="s">
        <v>22</v>
      </c>
      <c r="C17" s="341" t="s">
        <v>22</v>
      </c>
      <c r="D17" s="772"/>
      <c r="E17" s="341"/>
      <c r="F17" s="771"/>
      <c r="G17" s="341"/>
      <c r="H17" s="344"/>
      <c r="I17" s="341" t="s">
        <v>22</v>
      </c>
      <c r="K17" s="341"/>
    </row>
    <row r="18" spans="1:11" s="342" customFormat="1" ht="16.5">
      <c r="A18" s="339" t="s">
        <v>705</v>
      </c>
      <c r="B18" s="771" t="s">
        <v>22</v>
      </c>
      <c r="C18" s="341">
        <v>65</v>
      </c>
      <c r="D18" s="772"/>
      <c r="E18" s="341">
        <v>2833</v>
      </c>
      <c r="F18" s="771"/>
      <c r="G18" s="341">
        <v>1709</v>
      </c>
      <c r="H18" s="344"/>
      <c r="I18" s="341">
        <f t="shared" si="0"/>
        <v>1189</v>
      </c>
      <c r="K18" s="341"/>
    </row>
    <row r="19" spans="1:11" s="342" customFormat="1" ht="16.5">
      <c r="A19" s="339" t="s">
        <v>1271</v>
      </c>
      <c r="B19" s="771" t="s">
        <v>22</v>
      </c>
      <c r="C19" s="341" t="s">
        <v>22</v>
      </c>
      <c r="D19" s="772"/>
      <c r="E19" s="341"/>
      <c r="F19" s="771"/>
      <c r="G19" s="341"/>
      <c r="H19" s="344"/>
      <c r="I19" s="341" t="s">
        <v>22</v>
      </c>
      <c r="K19" s="341"/>
    </row>
    <row r="20" spans="1:11" s="342" customFormat="1" ht="16.5">
      <c r="A20" s="339" t="s">
        <v>705</v>
      </c>
      <c r="B20" s="771" t="s">
        <v>22</v>
      </c>
      <c r="C20" s="815">
        <f>345349-14315</f>
        <v>331034</v>
      </c>
      <c r="D20" s="816"/>
      <c r="E20" s="815">
        <v>3016035</v>
      </c>
      <c r="F20" s="817"/>
      <c r="G20" s="815">
        <v>1166040</v>
      </c>
      <c r="H20" s="818"/>
      <c r="I20" s="815">
        <f t="shared" si="0"/>
        <v>2181029</v>
      </c>
      <c r="K20" s="341"/>
    </row>
    <row r="21" spans="1:11" s="342" customFormat="1" ht="16.5">
      <c r="A21" s="339" t="s">
        <v>1272</v>
      </c>
      <c r="B21" s="771" t="s">
        <v>22</v>
      </c>
      <c r="C21" s="341" t="s">
        <v>22</v>
      </c>
      <c r="D21" s="772"/>
      <c r="E21" s="341"/>
      <c r="F21" s="771"/>
      <c r="G21" s="341"/>
      <c r="H21" s="344"/>
      <c r="I21" s="341" t="s">
        <v>22</v>
      </c>
      <c r="K21" s="341"/>
    </row>
    <row r="22" spans="1:11" s="342" customFormat="1" ht="16.5">
      <c r="A22" s="339" t="s">
        <v>705</v>
      </c>
      <c r="B22" s="771" t="s">
        <v>22</v>
      </c>
      <c r="C22" s="341">
        <v>6289847</v>
      </c>
      <c r="D22" s="772"/>
      <c r="E22" s="341">
        <v>1037117386</v>
      </c>
      <c r="F22" s="771"/>
      <c r="G22" s="341">
        <v>1041279000</v>
      </c>
      <c r="H22" s="344"/>
      <c r="I22" s="341">
        <f t="shared" si="0"/>
        <v>2128233</v>
      </c>
      <c r="K22" s="341"/>
    </row>
    <row r="23" spans="1:11" s="342" customFormat="1" ht="16.5">
      <c r="A23" s="339" t="s">
        <v>1273</v>
      </c>
      <c r="B23" s="771" t="s">
        <v>22</v>
      </c>
      <c r="C23" s="341" t="s">
        <v>22</v>
      </c>
      <c r="D23" s="772"/>
      <c r="E23" s="341"/>
      <c r="F23" s="771"/>
      <c r="G23" s="341"/>
      <c r="H23" s="344"/>
      <c r="I23" s="341" t="s">
        <v>22</v>
      </c>
      <c r="K23" s="341"/>
    </row>
    <row r="24" spans="1:11" s="342" customFormat="1" ht="16.5">
      <c r="A24" s="339" t="s">
        <v>1223</v>
      </c>
      <c r="B24" s="771" t="s">
        <v>22</v>
      </c>
      <c r="C24" s="341">
        <v>7037489</v>
      </c>
      <c r="D24" s="772"/>
      <c r="E24" s="341">
        <v>27952590</v>
      </c>
      <c r="F24" s="771"/>
      <c r="G24" s="341">
        <v>22096480</v>
      </c>
      <c r="H24" s="344"/>
      <c r="I24" s="341">
        <f t="shared" si="0"/>
        <v>12893599</v>
      </c>
      <c r="K24" s="341"/>
    </row>
    <row r="25" spans="1:11" s="342" customFormat="1" ht="17.25" customHeight="1">
      <c r="A25" s="339" t="s">
        <v>710</v>
      </c>
      <c r="B25" s="771" t="s">
        <v>22</v>
      </c>
      <c r="C25" s="341">
        <v>15410</v>
      </c>
      <c r="D25" s="772"/>
      <c r="E25" s="341">
        <v>70800</v>
      </c>
      <c r="F25" s="771"/>
      <c r="G25" s="341">
        <v>84560</v>
      </c>
      <c r="H25" s="344"/>
      <c r="I25" s="341">
        <f t="shared" si="0"/>
        <v>1650</v>
      </c>
      <c r="K25" s="341"/>
    </row>
    <row r="26" spans="1:11" s="342" customFormat="1" ht="16.5">
      <c r="A26" s="339" t="s">
        <v>1274</v>
      </c>
      <c r="B26" s="771" t="s">
        <v>22</v>
      </c>
      <c r="C26" s="341" t="s">
        <v>22</v>
      </c>
      <c r="D26" s="772"/>
      <c r="E26" s="341"/>
      <c r="F26" s="771"/>
      <c r="G26" s="341"/>
      <c r="H26" s="344"/>
      <c r="I26" s="341" t="s">
        <v>22</v>
      </c>
      <c r="K26" s="710"/>
    </row>
    <row r="27" spans="1:11" s="342" customFormat="1" ht="16.5">
      <c r="A27" s="339" t="s">
        <v>1172</v>
      </c>
      <c r="B27" s="771" t="s">
        <v>22</v>
      </c>
      <c r="C27" s="341">
        <v>2784586</v>
      </c>
      <c r="D27" s="772"/>
      <c r="E27" s="341">
        <v>362561132</v>
      </c>
      <c r="F27" s="771"/>
      <c r="G27" s="341">
        <v>364698555</v>
      </c>
      <c r="H27" s="344"/>
      <c r="I27" s="341">
        <f t="shared" si="0"/>
        <v>647163</v>
      </c>
      <c r="K27" s="341"/>
    </row>
    <row r="28" spans="1:11" s="342" customFormat="1" ht="16.5">
      <c r="A28" s="339" t="s">
        <v>1367</v>
      </c>
      <c r="B28" s="342" t="s">
        <v>22</v>
      </c>
      <c r="C28" s="341">
        <v>57389</v>
      </c>
      <c r="D28" s="772"/>
      <c r="E28" s="341">
        <v>310296</v>
      </c>
      <c r="F28" s="771"/>
      <c r="G28" s="341">
        <v>310000</v>
      </c>
      <c r="H28" s="344"/>
      <c r="I28" s="341">
        <f t="shared" si="0"/>
        <v>57685</v>
      </c>
      <c r="K28" s="341"/>
    </row>
    <row r="29" spans="1:11" s="342" customFormat="1" ht="16.5">
      <c r="A29" s="339" t="s">
        <v>1275</v>
      </c>
      <c r="B29" s="771" t="s">
        <v>22</v>
      </c>
      <c r="C29" s="341" t="s">
        <v>22</v>
      </c>
      <c r="D29" s="772"/>
      <c r="E29" s="341"/>
      <c r="F29" s="771"/>
      <c r="G29" s="341"/>
      <c r="H29" s="344"/>
      <c r="I29" s="341" t="s">
        <v>22</v>
      </c>
      <c r="K29" s="341"/>
    </row>
    <row r="30" spans="1:11" s="342" customFormat="1" ht="16.5">
      <c r="A30" s="339" t="s">
        <v>709</v>
      </c>
      <c r="B30" s="771" t="s">
        <v>22</v>
      </c>
      <c r="C30" s="341">
        <v>20374091</v>
      </c>
      <c r="D30" s="772"/>
      <c r="E30" s="341">
        <v>16569164</v>
      </c>
      <c r="F30" s="771"/>
      <c r="G30" s="341">
        <v>16343690</v>
      </c>
      <c r="H30" s="344"/>
      <c r="I30" s="341">
        <f>SUM(C30)+SUM(E30)-SUM(G30)</f>
        <v>20599565</v>
      </c>
      <c r="K30" s="341"/>
    </row>
    <row r="31" spans="1:11" s="342" customFormat="1" ht="16.5">
      <c r="A31" s="339" t="s">
        <v>1276</v>
      </c>
      <c r="B31" s="771" t="s">
        <v>22</v>
      </c>
      <c r="C31" s="341" t="s">
        <v>22</v>
      </c>
      <c r="D31" s="772"/>
      <c r="E31" s="341"/>
      <c r="F31" s="771"/>
      <c r="G31" s="341"/>
      <c r="H31" s="344"/>
      <c r="I31" s="341" t="s">
        <v>22</v>
      </c>
      <c r="K31" s="341"/>
    </row>
    <row r="32" spans="1:11" s="342" customFormat="1" ht="16.5">
      <c r="A32" s="339" t="s">
        <v>707</v>
      </c>
      <c r="B32" s="771" t="s">
        <v>22</v>
      </c>
      <c r="C32" s="341">
        <v>33</v>
      </c>
      <c r="D32" s="772"/>
      <c r="E32" s="341">
        <v>0</v>
      </c>
      <c r="F32" s="771"/>
      <c r="G32" s="341">
        <v>33</v>
      </c>
      <c r="H32" s="344"/>
      <c r="I32" s="341">
        <f>SUM(C32)+SUM(E32)-SUM(G32)</f>
        <v>0</v>
      </c>
      <c r="K32" s="341"/>
    </row>
    <row r="33" spans="1:11" s="342" customFormat="1" ht="16.5">
      <c r="A33" s="339" t="s">
        <v>1277</v>
      </c>
      <c r="B33" s="771" t="s">
        <v>22</v>
      </c>
      <c r="C33" s="341" t="s">
        <v>22</v>
      </c>
      <c r="D33" s="772"/>
      <c r="E33" s="341"/>
      <c r="F33" s="771"/>
      <c r="G33" s="341"/>
      <c r="H33" s="344"/>
      <c r="I33" s="341" t="s">
        <v>22</v>
      </c>
      <c r="K33" s="341"/>
    </row>
    <row r="34" spans="1:11" s="342" customFormat="1" ht="16.5">
      <c r="A34" s="339" t="s">
        <v>1116</v>
      </c>
      <c r="B34" s="771" t="s">
        <v>22</v>
      </c>
      <c r="C34" s="341">
        <v>7628</v>
      </c>
      <c r="D34" s="772"/>
      <c r="E34" s="341">
        <v>2280314</v>
      </c>
      <c r="F34" s="771"/>
      <c r="G34" s="341">
        <v>2287942</v>
      </c>
      <c r="H34" s="344"/>
      <c r="I34" s="341">
        <f>SUM(C34)+SUM(E34)-SUM(G34)</f>
        <v>0</v>
      </c>
      <c r="K34" s="341"/>
    </row>
    <row r="35" spans="1:11" s="342" customFormat="1" ht="16.5">
      <c r="A35" s="339" t="s">
        <v>1303</v>
      </c>
      <c r="B35" s="771" t="s">
        <v>22</v>
      </c>
      <c r="C35" s="341">
        <v>1083675</v>
      </c>
      <c r="D35" s="772"/>
      <c r="E35" s="341">
        <v>2859849</v>
      </c>
      <c r="F35" s="771"/>
      <c r="G35" s="341">
        <v>1764703</v>
      </c>
      <c r="H35" s="344"/>
      <c r="I35" s="341">
        <f>SUM(C35)+SUM(E35)-SUM(G35)</f>
        <v>2178821</v>
      </c>
      <c r="K35" s="341"/>
    </row>
    <row r="36" spans="1:11" s="342" customFormat="1" ht="16.5">
      <c r="A36" s="339" t="s">
        <v>1278</v>
      </c>
      <c r="B36" s="771" t="s">
        <v>22</v>
      </c>
      <c r="C36" s="341" t="s">
        <v>22</v>
      </c>
      <c r="D36" s="772"/>
      <c r="E36" s="341"/>
      <c r="F36" s="771"/>
      <c r="G36" s="341"/>
      <c r="H36" s="344"/>
      <c r="I36" s="341" t="s">
        <v>22</v>
      </c>
      <c r="K36" s="341"/>
    </row>
    <row r="37" spans="1:11" s="342" customFormat="1" ht="16.5">
      <c r="A37" s="339" t="s">
        <v>1224</v>
      </c>
      <c r="B37" s="771" t="s">
        <v>22</v>
      </c>
      <c r="C37" s="341">
        <v>23755607</v>
      </c>
      <c r="D37" s="772"/>
      <c r="E37" s="341">
        <v>1902030843</v>
      </c>
      <c r="F37" s="771"/>
      <c r="G37" s="341">
        <v>1901039382</v>
      </c>
      <c r="H37" s="344"/>
      <c r="I37" s="341">
        <f>SUM(C37)+SUM(E37)-SUM(G37)</f>
        <v>24747068</v>
      </c>
      <c r="K37" s="341"/>
    </row>
    <row r="38" spans="1:11" s="342" customFormat="1" ht="16.5">
      <c r="A38" s="339" t="s">
        <v>1121</v>
      </c>
      <c r="B38" s="771" t="s">
        <v>22</v>
      </c>
      <c r="C38" s="341" t="s">
        <v>22</v>
      </c>
      <c r="D38" s="772"/>
      <c r="E38" s="341"/>
      <c r="F38" s="771"/>
      <c r="G38" s="341"/>
      <c r="H38" s="344"/>
      <c r="I38" s="341" t="s">
        <v>22</v>
      </c>
      <c r="K38" s="341"/>
    </row>
    <row r="39" spans="1:11" s="342" customFormat="1" ht="16.5">
      <c r="A39" s="339" t="s">
        <v>1224</v>
      </c>
      <c r="B39" s="771" t="s">
        <v>22</v>
      </c>
      <c r="C39" s="815">
        <f>413403-385484</f>
        <v>27919</v>
      </c>
      <c r="D39" s="816"/>
      <c r="E39" s="815">
        <v>119926</v>
      </c>
      <c r="F39" s="817"/>
      <c r="G39" s="815">
        <v>103780</v>
      </c>
      <c r="H39" s="818"/>
      <c r="I39" s="815">
        <f>SUM(C39)+SUM(E39)-SUM(G39)</f>
        <v>44065</v>
      </c>
      <c r="K39" s="341"/>
    </row>
    <row r="40" spans="1:11" s="342" customFormat="1" ht="16.5">
      <c r="A40" s="339" t="s">
        <v>1217</v>
      </c>
      <c r="B40" s="771" t="s">
        <v>22</v>
      </c>
      <c r="C40" s="341" t="s">
        <v>22</v>
      </c>
      <c r="D40" s="772"/>
      <c r="E40" s="341"/>
      <c r="F40" s="771"/>
      <c r="G40" s="341"/>
      <c r="H40" s="344"/>
      <c r="I40" s="341" t="s">
        <v>22</v>
      </c>
      <c r="K40" s="341"/>
    </row>
    <row r="41" spans="1:11" s="342" customFormat="1" ht="16.5">
      <c r="A41" s="339" t="s">
        <v>1224</v>
      </c>
      <c r="B41" s="771" t="s">
        <v>22</v>
      </c>
      <c r="C41" s="341">
        <v>14648</v>
      </c>
      <c r="D41" s="772"/>
      <c r="E41" s="341">
        <v>1955687</v>
      </c>
      <c r="F41" s="771"/>
      <c r="G41" s="341">
        <v>1926490</v>
      </c>
      <c r="H41" s="344"/>
      <c r="I41" s="341">
        <f>SUM(C41)+SUM(E41)-SUM(G41)</f>
        <v>43845</v>
      </c>
      <c r="K41" s="341"/>
    </row>
    <row r="42" spans="1:11" s="342" customFormat="1" ht="16.5">
      <c r="A42" s="339" t="s">
        <v>1279</v>
      </c>
      <c r="B42" s="771" t="s">
        <v>22</v>
      </c>
      <c r="C42" s="341" t="s">
        <v>22</v>
      </c>
      <c r="D42" s="772"/>
      <c r="E42" s="341"/>
      <c r="F42" s="771"/>
      <c r="G42" s="341"/>
      <c r="H42" s="344"/>
      <c r="I42" s="341" t="s">
        <v>22</v>
      </c>
      <c r="K42" s="341"/>
    </row>
    <row r="43" spans="1:11" s="342" customFormat="1" ht="16.5">
      <c r="A43" s="346" t="s">
        <v>1080</v>
      </c>
      <c r="B43" s="771" t="s">
        <v>22</v>
      </c>
      <c r="C43" s="341">
        <v>19048407</v>
      </c>
      <c r="D43" s="772"/>
      <c r="E43" s="341">
        <v>24412159</v>
      </c>
      <c r="F43" s="771"/>
      <c r="G43" s="341">
        <v>17098836</v>
      </c>
      <c r="H43" s="344"/>
      <c r="I43" s="341">
        <f>SUM(C43)+SUM(E43)-SUM(G43)</f>
        <v>26361730</v>
      </c>
      <c r="K43" s="341"/>
    </row>
    <row r="44" spans="1:11" s="342" customFormat="1" ht="16.5">
      <c r="A44" s="346" t="s">
        <v>1147</v>
      </c>
      <c r="B44" s="771" t="s">
        <v>22</v>
      </c>
      <c r="C44" s="341">
        <v>644011</v>
      </c>
      <c r="D44" s="772"/>
      <c r="E44" s="341">
        <v>692205</v>
      </c>
      <c r="F44" s="771"/>
      <c r="G44" s="341">
        <v>545575</v>
      </c>
      <c r="H44" s="344"/>
      <c r="I44" s="341">
        <f>SUM(C44)+SUM(E44)-SUM(G44)</f>
        <v>790641</v>
      </c>
      <c r="K44" s="341"/>
    </row>
    <row r="45" spans="1:11" s="342" customFormat="1" ht="16.5">
      <c r="A45" s="339" t="s">
        <v>1148</v>
      </c>
      <c r="B45" s="771" t="s">
        <v>22</v>
      </c>
      <c r="C45" s="341">
        <v>114796778</v>
      </c>
      <c r="D45" s="772"/>
      <c r="E45" s="341">
        <v>1727331174</v>
      </c>
      <c r="F45" s="771"/>
      <c r="G45" s="341">
        <v>1838237580</v>
      </c>
      <c r="H45" s="344" t="s">
        <v>22</v>
      </c>
      <c r="I45" s="341">
        <f>SUM(C45)+SUM(E45)-SUM(G45)</f>
        <v>3890372</v>
      </c>
      <c r="K45" s="341"/>
    </row>
    <row r="46" spans="1:11" s="342" customFormat="1" ht="16.5">
      <c r="A46" s="339" t="s">
        <v>1280</v>
      </c>
      <c r="B46" s="771" t="s">
        <v>22</v>
      </c>
      <c r="C46" s="341"/>
      <c r="D46" s="772"/>
      <c r="E46" s="341"/>
      <c r="F46" s="771"/>
      <c r="G46" s="341"/>
      <c r="H46" s="344"/>
      <c r="I46" s="341"/>
      <c r="K46" s="341"/>
    </row>
    <row r="47" spans="1:11" s="342" customFormat="1" ht="18" customHeight="1">
      <c r="A47" s="339" t="s">
        <v>1082</v>
      </c>
      <c r="B47" s="771" t="s">
        <v>22</v>
      </c>
      <c r="C47" s="341">
        <v>567353636</v>
      </c>
      <c r="D47" s="772"/>
      <c r="E47" s="341">
        <v>150888002799</v>
      </c>
      <c r="F47" s="771"/>
      <c r="G47" s="341">
        <v>150833111784</v>
      </c>
      <c r="H47" s="344"/>
      <c r="I47" s="341">
        <f>SUM(C47)+SUM(E47)-SUM(G47)</f>
        <v>622244651</v>
      </c>
      <c r="K47" s="341"/>
    </row>
    <row r="48" spans="1:11" s="342" customFormat="1" ht="16.5" customHeight="1">
      <c r="A48" s="339" t="s">
        <v>712</v>
      </c>
      <c r="B48" s="771" t="s">
        <v>22</v>
      </c>
      <c r="C48" s="341">
        <v>2891244</v>
      </c>
      <c r="D48" s="772"/>
      <c r="E48" s="341">
        <v>65836</v>
      </c>
      <c r="F48" s="771"/>
      <c r="G48" s="341">
        <v>0</v>
      </c>
      <c r="H48" s="344"/>
      <c r="I48" s="341">
        <f>SUM(C48)+SUM(E48)-SUM(G48)</f>
        <v>2957080</v>
      </c>
    </row>
    <row r="49" spans="1:11" ht="16.5">
      <c r="A49" s="339" t="s">
        <v>1281</v>
      </c>
      <c r="B49" s="771" t="s">
        <v>22</v>
      </c>
      <c r="C49" s="341"/>
      <c r="D49" s="772"/>
      <c r="E49" s="341"/>
      <c r="F49" s="771"/>
      <c r="G49" s="341"/>
      <c r="H49" s="344"/>
      <c r="I49" s="341"/>
    </row>
    <row r="50" spans="1:11" s="342" customFormat="1" ht="16.5">
      <c r="A50" s="339" t="s">
        <v>708</v>
      </c>
      <c r="B50" s="771" t="s">
        <v>22</v>
      </c>
      <c r="C50" s="341">
        <v>1133104</v>
      </c>
      <c r="D50" s="772"/>
      <c r="E50" s="341">
        <v>177682</v>
      </c>
      <c r="F50" s="771"/>
      <c r="G50" s="341">
        <v>106950</v>
      </c>
      <c r="H50" s="344"/>
      <c r="I50" s="341">
        <f>SUM(C50)+SUM(E50)-SUM(G50)</f>
        <v>1203836</v>
      </c>
    </row>
    <row r="51" spans="1:11" s="342" customFormat="1" ht="16.5">
      <c r="A51" s="348" t="s">
        <v>714</v>
      </c>
      <c r="B51" s="349" t="s">
        <v>22</v>
      </c>
      <c r="C51" s="350">
        <f>SUM(C12:C50)</f>
        <v>767726387</v>
      </c>
      <c r="D51" s="351"/>
      <c r="E51" s="350">
        <f>SUM(E12:E50)</f>
        <v>156006207465</v>
      </c>
      <c r="F51" s="351"/>
      <c r="G51" s="350">
        <f>SUM(G12:G50)</f>
        <v>156050813124</v>
      </c>
      <c r="H51" s="351"/>
      <c r="I51" s="350">
        <f>SUM(I12:I50)</f>
        <v>723120728</v>
      </c>
    </row>
    <row r="52" spans="1:11" s="342" customFormat="1" ht="16.5">
      <c r="A52" s="335"/>
      <c r="B52" s="336"/>
      <c r="C52" s="340"/>
      <c r="D52" s="340"/>
      <c r="E52" s="571"/>
      <c r="F52" s="571"/>
      <c r="G52" s="571"/>
      <c r="H52" s="340"/>
      <c r="I52" s="711"/>
    </row>
    <row r="53" spans="1:11" s="342" customFormat="1" ht="16.5">
      <c r="K53" s="341"/>
    </row>
    <row r="54" spans="1:11" s="342" customFormat="1" ht="16.5">
      <c r="A54" s="336" t="s">
        <v>1304</v>
      </c>
      <c r="K54" s="341"/>
    </row>
    <row r="55" spans="1:11" s="342" customFormat="1" ht="16.5"/>
    <row r="56" spans="1:11" s="342" customFormat="1" ht="16.5"/>
    <row r="57" spans="1:11" s="342" customFormat="1" ht="16.5">
      <c r="A57" s="335" t="s">
        <v>715</v>
      </c>
      <c r="B57" s="343"/>
      <c r="C57" s="340" t="s">
        <v>22</v>
      </c>
      <c r="D57" s="344"/>
      <c r="E57" s="340"/>
      <c r="F57" s="344"/>
      <c r="G57" s="340"/>
      <c r="H57" s="344"/>
      <c r="I57" s="710" t="s">
        <v>22</v>
      </c>
    </row>
    <row r="58" spans="1:11" s="342" customFormat="1" ht="16.5">
      <c r="A58" s="336"/>
      <c r="B58" s="343"/>
      <c r="C58" s="352"/>
      <c r="D58" s="344"/>
      <c r="E58" s="352"/>
      <c r="F58" s="344"/>
      <c r="G58" s="352"/>
      <c r="H58" s="344"/>
      <c r="I58" s="345"/>
    </row>
    <row r="59" spans="1:11" s="342" customFormat="1" ht="16.5">
      <c r="A59" s="339" t="s">
        <v>1269</v>
      </c>
      <c r="B59" s="771" t="s">
        <v>22</v>
      </c>
      <c r="C59"/>
      <c r="D59"/>
      <c r="E59"/>
      <c r="F59"/>
      <c r="G59"/>
      <c r="H59" s="344"/>
      <c r="I59" s="341"/>
      <c r="K59" s="341"/>
    </row>
    <row r="60" spans="1:11" s="342" customFormat="1" ht="16.5">
      <c r="A60" s="339" t="s">
        <v>1171</v>
      </c>
      <c r="B60" s="771" t="s">
        <v>22</v>
      </c>
      <c r="C60" s="341">
        <v>177957</v>
      </c>
      <c r="D60" s="772"/>
      <c r="E60" s="341">
        <v>2571392</v>
      </c>
      <c r="F60" s="771"/>
      <c r="G60" s="341">
        <v>2614662</v>
      </c>
      <c r="H60" s="344"/>
      <c r="I60" s="341">
        <f>SUM(C60)+SUM(E60)-SUM(G60)</f>
        <v>134687</v>
      </c>
      <c r="K60" s="341"/>
    </row>
    <row r="61" spans="1:11" s="342" customFormat="1" ht="16.5">
      <c r="A61" s="339" t="s">
        <v>1270</v>
      </c>
      <c r="B61" s="771" t="s">
        <v>22</v>
      </c>
      <c r="C61" s="341" t="s">
        <v>22</v>
      </c>
      <c r="D61" s="772"/>
      <c r="E61" s="341"/>
      <c r="F61" s="771"/>
      <c r="G61" s="341"/>
      <c r="H61" s="344"/>
      <c r="I61" s="341" t="s">
        <v>22</v>
      </c>
      <c r="K61" s="341"/>
    </row>
    <row r="62" spans="1:11" s="342" customFormat="1" ht="16.5">
      <c r="A62" s="339" t="s">
        <v>1167</v>
      </c>
      <c r="B62" s="771" t="s">
        <v>22</v>
      </c>
      <c r="C62" s="341">
        <v>9823</v>
      </c>
      <c r="D62" s="772"/>
      <c r="E62" s="341">
        <v>122116</v>
      </c>
      <c r="F62" s="771"/>
      <c r="G62" s="341">
        <v>116687</v>
      </c>
      <c r="H62" s="344"/>
      <c r="I62" s="341">
        <f t="shared" ref="I62:I68" si="1">SUM(C62)+SUM(E62)-SUM(G62)</f>
        <v>15252</v>
      </c>
      <c r="K62" s="341"/>
    </row>
    <row r="63" spans="1:11" s="342" customFormat="1" ht="16.5">
      <c r="A63" s="339" t="s">
        <v>1168</v>
      </c>
      <c r="B63" s="771" t="s">
        <v>22</v>
      </c>
      <c r="C63" s="341">
        <v>84740</v>
      </c>
      <c r="D63" s="772"/>
      <c r="E63" s="341">
        <v>4626687</v>
      </c>
      <c r="F63" s="771"/>
      <c r="G63" s="341">
        <v>4617392</v>
      </c>
      <c r="H63" s="344"/>
      <c r="I63" s="341">
        <f t="shared" si="1"/>
        <v>94035</v>
      </c>
      <c r="K63" s="341"/>
    </row>
    <row r="64" spans="1:11" ht="16.5">
      <c r="A64" s="339" t="s">
        <v>1282</v>
      </c>
      <c r="B64" s="771" t="s">
        <v>22</v>
      </c>
      <c r="C64" s="341" t="s">
        <v>22</v>
      </c>
      <c r="D64" s="772"/>
      <c r="E64" s="341"/>
      <c r="F64" s="771"/>
      <c r="G64" s="341"/>
      <c r="H64" s="344"/>
      <c r="I64" s="341" t="s">
        <v>22</v>
      </c>
    </row>
    <row r="65" spans="1:11" ht="16.5">
      <c r="A65" s="339" t="s">
        <v>716</v>
      </c>
      <c r="B65" s="771" t="s">
        <v>22</v>
      </c>
      <c r="C65" s="341">
        <v>5142</v>
      </c>
      <c r="D65" s="772"/>
      <c r="E65" s="341">
        <v>0</v>
      </c>
      <c r="F65" s="771"/>
      <c r="G65" s="341">
        <v>79</v>
      </c>
      <c r="H65" s="344"/>
      <c r="I65" s="341">
        <f t="shared" si="1"/>
        <v>5063</v>
      </c>
    </row>
    <row r="66" spans="1:11" ht="16.5">
      <c r="A66" s="339" t="s">
        <v>1170</v>
      </c>
      <c r="B66" s="771" t="s">
        <v>22</v>
      </c>
      <c r="C66" s="341">
        <v>4650</v>
      </c>
      <c r="D66" s="772"/>
      <c r="E66" s="341">
        <v>1728185</v>
      </c>
      <c r="F66" s="771"/>
      <c r="G66" s="341">
        <v>1724040</v>
      </c>
      <c r="H66" s="344"/>
      <c r="I66" s="341">
        <f t="shared" si="1"/>
        <v>8795</v>
      </c>
    </row>
    <row r="67" spans="1:11" ht="16.5">
      <c r="A67" s="339" t="s">
        <v>1271</v>
      </c>
    </row>
    <row r="68" spans="1:11" ht="16.5">
      <c r="A68" s="339" t="s">
        <v>705</v>
      </c>
      <c r="B68" s="771" t="s">
        <v>22</v>
      </c>
      <c r="C68" s="341">
        <v>14315</v>
      </c>
      <c r="D68" s="772"/>
      <c r="E68" s="341">
        <v>997389</v>
      </c>
      <c r="F68" s="771"/>
      <c r="G68" s="341">
        <v>1004060</v>
      </c>
      <c r="H68" s="344"/>
      <c r="I68" s="341">
        <f t="shared" si="1"/>
        <v>7644</v>
      </c>
    </row>
    <row r="69" spans="1:11" ht="16.5">
      <c r="A69" s="339" t="s">
        <v>1283</v>
      </c>
      <c r="B69" s="771" t="s">
        <v>22</v>
      </c>
      <c r="C69" s="341" t="s">
        <v>22</v>
      </c>
      <c r="D69" s="772"/>
      <c r="E69" s="341"/>
      <c r="F69" s="771"/>
      <c r="G69" s="341"/>
      <c r="H69" s="344" t="s">
        <v>22</v>
      </c>
      <c r="I69" s="341" t="s">
        <v>22</v>
      </c>
    </row>
    <row r="70" spans="1:11" ht="16.5">
      <c r="A70" s="336" t="s">
        <v>1185</v>
      </c>
      <c r="B70" s="771" t="s">
        <v>22</v>
      </c>
      <c r="C70" s="341">
        <v>5524084</v>
      </c>
      <c r="D70" s="772"/>
      <c r="E70" s="341">
        <v>483453</v>
      </c>
      <c r="F70" s="771"/>
      <c r="G70" s="341">
        <v>973654</v>
      </c>
      <c r="H70" s="344"/>
      <c r="I70" s="341">
        <f>SUM(C70)+SUM(E70)-SUM(G70)</f>
        <v>5033883</v>
      </c>
    </row>
    <row r="71" spans="1:11" s="342" customFormat="1" ht="16.5">
      <c r="A71" s="336" t="s">
        <v>707</v>
      </c>
      <c r="B71" s="771" t="s">
        <v>22</v>
      </c>
      <c r="C71" s="341">
        <v>316209</v>
      </c>
      <c r="D71" s="772"/>
      <c r="E71" s="341">
        <v>113499430</v>
      </c>
      <c r="F71" s="771"/>
      <c r="G71" s="341">
        <v>113470000</v>
      </c>
      <c r="H71" s="340"/>
      <c r="I71" s="341">
        <f>SUM(C71)+SUM(E71)-SUM(G71)</f>
        <v>345639</v>
      </c>
      <c r="K71" s="341"/>
    </row>
    <row r="72" spans="1:11" s="342" customFormat="1" ht="16.5">
      <c r="A72" s="339" t="s">
        <v>718</v>
      </c>
      <c r="B72" s="771" t="s">
        <v>22</v>
      </c>
      <c r="C72" s="341">
        <v>57505</v>
      </c>
      <c r="D72" s="772"/>
      <c r="E72" s="341">
        <v>373733</v>
      </c>
      <c r="F72" s="771"/>
      <c r="G72" s="341">
        <v>185994</v>
      </c>
      <c r="H72" s="340"/>
      <c r="I72" s="341">
        <f>SUM(C72)+SUM(E72)-SUM(G72)</f>
        <v>245244</v>
      </c>
      <c r="K72" s="341"/>
    </row>
    <row r="73" spans="1:11" s="342" customFormat="1" ht="16.5">
      <c r="A73" s="339" t="s">
        <v>719</v>
      </c>
      <c r="B73" s="771" t="s">
        <v>22</v>
      </c>
      <c r="C73" s="341">
        <v>10669</v>
      </c>
      <c r="D73" s="772"/>
      <c r="E73" s="341">
        <v>72224</v>
      </c>
      <c r="F73" s="771"/>
      <c r="G73" s="341">
        <v>70353</v>
      </c>
      <c r="H73" s="344"/>
      <c r="I73" s="341">
        <f>SUM(C73)+SUM(E73)-SUM(G73)</f>
        <v>12540</v>
      </c>
      <c r="K73" s="341"/>
    </row>
    <row r="74" spans="1:11" s="342" customFormat="1" ht="16.5">
      <c r="A74" s="339" t="s">
        <v>1284</v>
      </c>
      <c r="B74" s="771" t="s">
        <v>22</v>
      </c>
      <c r="C74" s="341" t="s">
        <v>22</v>
      </c>
      <c r="D74" s="772"/>
      <c r="E74" s="341" t="s">
        <v>22</v>
      </c>
      <c r="F74" s="771"/>
      <c r="G74" s="341" t="s">
        <v>22</v>
      </c>
      <c r="H74" s="344"/>
      <c r="I74" s="341" t="s">
        <v>22</v>
      </c>
      <c r="K74" s="341"/>
    </row>
    <row r="75" spans="1:11" s="342" customFormat="1" ht="16.5">
      <c r="A75" s="339" t="s">
        <v>1168</v>
      </c>
      <c r="B75" s="771" t="s">
        <v>22</v>
      </c>
      <c r="C75" s="341">
        <v>54961</v>
      </c>
      <c r="D75" s="772"/>
      <c r="E75" s="341">
        <v>1578937</v>
      </c>
      <c r="F75" s="771"/>
      <c r="G75" s="341">
        <v>1510229</v>
      </c>
      <c r="H75" s="340"/>
      <c r="I75" s="341">
        <f>SUM(C75)+SUM(E75)-SUM(G75)</f>
        <v>123669</v>
      </c>
      <c r="K75" s="341"/>
    </row>
    <row r="76" spans="1:11" s="342" customFormat="1" ht="16.5">
      <c r="A76" s="339" t="s">
        <v>1285</v>
      </c>
      <c r="B76" s="771" t="s">
        <v>22</v>
      </c>
      <c r="C76" s="341" t="s">
        <v>22</v>
      </c>
      <c r="D76" s="772"/>
      <c r="E76" s="341" t="s">
        <v>22</v>
      </c>
      <c r="F76" s="771"/>
      <c r="G76" s="341" t="s">
        <v>22</v>
      </c>
      <c r="I76" s="341" t="s">
        <v>22</v>
      </c>
      <c r="K76" s="341"/>
    </row>
    <row r="77" spans="1:11" s="342" customFormat="1" ht="16.5">
      <c r="A77" s="339" t="s">
        <v>1168</v>
      </c>
      <c r="B77" s="771" t="s">
        <v>22</v>
      </c>
      <c r="C77" s="341">
        <v>6523680</v>
      </c>
      <c r="D77" s="772"/>
      <c r="E77" s="341">
        <v>196685022</v>
      </c>
      <c r="F77" s="771"/>
      <c r="G77" s="341">
        <v>196251610</v>
      </c>
      <c r="H77" s="344"/>
      <c r="I77" s="341">
        <f>SUM(C77)+SUM(E77)-SUM(G77)</f>
        <v>6957092</v>
      </c>
      <c r="K77" s="341"/>
    </row>
    <row r="78" spans="1:11" s="342" customFormat="1" ht="16.5">
      <c r="A78" s="339" t="s">
        <v>1272</v>
      </c>
      <c r="B78" s="771" t="s">
        <v>22</v>
      </c>
      <c r="C78" s="341" t="s">
        <v>22</v>
      </c>
      <c r="D78" s="772"/>
      <c r="E78" s="341" t="s">
        <v>22</v>
      </c>
      <c r="F78" s="771"/>
      <c r="G78" s="341" t="s">
        <v>22</v>
      </c>
      <c r="H78" s="344"/>
      <c r="I78" s="341" t="s">
        <v>22</v>
      </c>
      <c r="K78" s="341"/>
    </row>
    <row r="79" spans="1:11" s="342" customFormat="1" ht="16.5">
      <c r="A79" s="339" t="s">
        <v>720</v>
      </c>
      <c r="B79" s="771" t="s">
        <v>22</v>
      </c>
      <c r="C79" s="341">
        <v>244083415</v>
      </c>
      <c r="D79" s="772"/>
      <c r="E79" s="341">
        <v>34470690</v>
      </c>
      <c r="F79" s="771"/>
      <c r="G79" s="341">
        <v>37030707</v>
      </c>
      <c r="H79" s="344"/>
      <c r="I79" s="341">
        <f t="shared" ref="I79:I86" si="2">SUM(C79)+SUM(E79)-SUM(G79)</f>
        <v>241523398</v>
      </c>
      <c r="K79" s="341"/>
    </row>
    <row r="80" spans="1:11" s="342" customFormat="1" ht="16.5">
      <c r="A80" s="339" t="s">
        <v>721</v>
      </c>
      <c r="B80" s="771" t="s">
        <v>22</v>
      </c>
      <c r="C80" s="341">
        <v>99696141</v>
      </c>
      <c r="D80" s="772"/>
      <c r="E80" s="341">
        <v>17266997</v>
      </c>
      <c r="F80" s="771"/>
      <c r="G80" s="341">
        <v>63940817</v>
      </c>
      <c r="H80" s="344"/>
      <c r="I80" s="341">
        <f t="shared" si="2"/>
        <v>53022321</v>
      </c>
      <c r="K80" s="341"/>
    </row>
    <row r="81" spans="1:11" s="342" customFormat="1" ht="16.5">
      <c r="A81" s="339" t="s">
        <v>722</v>
      </c>
      <c r="B81" s="771" t="s">
        <v>22</v>
      </c>
      <c r="C81" s="341">
        <v>161141025</v>
      </c>
      <c r="D81" s="772"/>
      <c r="E81" s="341">
        <v>105817949</v>
      </c>
      <c r="F81" s="771"/>
      <c r="G81" s="341">
        <v>106732490</v>
      </c>
      <c r="H81" s="344"/>
      <c r="I81" s="341">
        <f t="shared" si="2"/>
        <v>160226484</v>
      </c>
      <c r="K81" s="341"/>
    </row>
    <row r="82" spans="1:11" s="342" customFormat="1" ht="17.25" customHeight="1">
      <c r="A82" s="336" t="s">
        <v>1055</v>
      </c>
      <c r="B82" s="771" t="s">
        <v>22</v>
      </c>
      <c r="C82" s="341">
        <v>74691256</v>
      </c>
      <c r="D82" s="772"/>
      <c r="E82" s="341">
        <v>10664804</v>
      </c>
      <c r="F82" s="771"/>
      <c r="G82" s="341">
        <v>9234518</v>
      </c>
      <c r="H82" s="344"/>
      <c r="I82" s="341">
        <f t="shared" si="2"/>
        <v>76121542</v>
      </c>
      <c r="K82" s="341"/>
    </row>
    <row r="83" spans="1:11" s="342" customFormat="1" ht="16.5">
      <c r="A83" s="336" t="s">
        <v>707</v>
      </c>
      <c r="B83" s="771" t="s">
        <v>22</v>
      </c>
      <c r="C83" s="341">
        <v>0</v>
      </c>
      <c r="D83" s="772"/>
      <c r="E83" s="341">
        <v>611000</v>
      </c>
      <c r="F83" s="771"/>
      <c r="G83" s="341">
        <v>0</v>
      </c>
      <c r="H83" s="340"/>
      <c r="I83" s="341">
        <f t="shared" si="2"/>
        <v>611000</v>
      </c>
      <c r="K83" s="341"/>
    </row>
    <row r="84" spans="1:11" s="342" customFormat="1" ht="16.5">
      <c r="A84" s="336" t="s">
        <v>1218</v>
      </c>
      <c r="B84" s="771" t="s">
        <v>22</v>
      </c>
      <c r="C84" s="341">
        <v>2168805</v>
      </c>
      <c r="D84" s="772"/>
      <c r="E84" s="341">
        <v>28724</v>
      </c>
      <c r="F84" s="771"/>
      <c r="G84" s="341">
        <v>2880</v>
      </c>
      <c r="H84" s="344"/>
      <c r="I84" s="341">
        <f t="shared" si="2"/>
        <v>2194649</v>
      </c>
      <c r="K84" s="341"/>
    </row>
    <row r="85" spans="1:11" s="342" customFormat="1" ht="16.5">
      <c r="A85" s="339" t="s">
        <v>1186</v>
      </c>
      <c r="B85" s="771" t="s">
        <v>22</v>
      </c>
      <c r="C85" s="341">
        <v>104087187</v>
      </c>
      <c r="D85" s="772"/>
      <c r="E85" s="341">
        <v>50189222</v>
      </c>
      <c r="F85" s="771"/>
      <c r="G85" s="341">
        <v>70903323</v>
      </c>
      <c r="H85" s="344"/>
      <c r="I85" s="341">
        <f t="shared" si="2"/>
        <v>83373086</v>
      </c>
      <c r="K85" s="341"/>
    </row>
    <row r="86" spans="1:11" s="342" customFormat="1" ht="16.5">
      <c r="A86" s="339" t="s">
        <v>1187</v>
      </c>
      <c r="B86" s="771" t="s">
        <v>22</v>
      </c>
      <c r="C86" s="341">
        <v>100003</v>
      </c>
      <c r="D86" s="772"/>
      <c r="E86" s="341">
        <v>50234506</v>
      </c>
      <c r="F86" s="771"/>
      <c r="G86" s="341">
        <v>50189222</v>
      </c>
      <c r="H86" s="344"/>
      <c r="I86" s="341">
        <f t="shared" si="2"/>
        <v>145287</v>
      </c>
      <c r="K86" s="341"/>
    </row>
    <row r="87" spans="1:11" s="342" customFormat="1" ht="16.5">
      <c r="A87" s="339" t="s">
        <v>1274</v>
      </c>
      <c r="B87" s="771" t="s">
        <v>22</v>
      </c>
      <c r="C87" s="341" t="s">
        <v>22</v>
      </c>
      <c r="D87" s="772"/>
      <c r="E87" s="341" t="s">
        <v>22</v>
      </c>
      <c r="F87" s="771"/>
      <c r="G87" s="341" t="s">
        <v>22</v>
      </c>
      <c r="H87" s="344"/>
      <c r="I87" s="341" t="s">
        <v>22</v>
      </c>
      <c r="K87" s="341"/>
    </row>
    <row r="88" spans="1:11" s="342" customFormat="1" ht="16.5">
      <c r="A88" s="339" t="s">
        <v>723</v>
      </c>
      <c r="B88" s="771" t="s">
        <v>22</v>
      </c>
      <c r="C88" s="341">
        <v>4194</v>
      </c>
      <c r="D88" s="772"/>
      <c r="E88" s="341">
        <v>15226853</v>
      </c>
      <c r="F88" s="771"/>
      <c r="G88" s="341">
        <v>15162340</v>
      </c>
      <c r="H88" s="344"/>
      <c r="I88" s="341">
        <f t="shared" ref="I88:I94" si="3">SUM(C88)+SUM(E88)-SUM(G88)</f>
        <v>68707</v>
      </c>
      <c r="K88" s="341"/>
    </row>
    <row r="89" spans="1:11" s="342" customFormat="1" ht="16.5">
      <c r="A89" s="336" t="s">
        <v>1183</v>
      </c>
      <c r="B89" s="771" t="s">
        <v>22</v>
      </c>
      <c r="C89" s="341">
        <v>3253317</v>
      </c>
      <c r="D89" s="772"/>
      <c r="E89" s="341">
        <v>105382794</v>
      </c>
      <c r="F89" s="771"/>
      <c r="G89" s="341">
        <v>106856312</v>
      </c>
      <c r="H89" s="344"/>
      <c r="I89" s="341">
        <f t="shared" si="3"/>
        <v>1779799</v>
      </c>
      <c r="K89" s="341"/>
    </row>
    <row r="90" spans="1:11" s="342" customFormat="1" ht="16.5">
      <c r="A90" s="336" t="s">
        <v>970</v>
      </c>
      <c r="B90" s="771" t="s">
        <v>22</v>
      </c>
      <c r="C90" s="341">
        <v>869087</v>
      </c>
      <c r="D90" s="772"/>
      <c r="E90" s="341">
        <v>954494009</v>
      </c>
      <c r="F90" s="771"/>
      <c r="G90" s="341">
        <v>954221197</v>
      </c>
      <c r="H90" s="344"/>
      <c r="I90" s="341">
        <f t="shared" si="3"/>
        <v>1141899</v>
      </c>
      <c r="K90" s="341"/>
    </row>
    <row r="91" spans="1:11" s="342" customFormat="1" ht="16.5">
      <c r="A91" s="336" t="s">
        <v>1117</v>
      </c>
      <c r="B91" s="771" t="s">
        <v>22</v>
      </c>
      <c r="C91" s="341">
        <v>18450</v>
      </c>
      <c r="D91" s="772"/>
      <c r="E91" s="341">
        <v>2393082</v>
      </c>
      <c r="F91" s="771"/>
      <c r="G91" s="341">
        <v>2366000</v>
      </c>
      <c r="H91" s="344"/>
      <c r="I91" s="341">
        <f t="shared" si="3"/>
        <v>45532</v>
      </c>
      <c r="K91" s="341"/>
    </row>
    <row r="92" spans="1:11" s="342" customFormat="1" ht="16.5">
      <c r="A92" s="339" t="s">
        <v>971</v>
      </c>
      <c r="B92" s="771" t="s">
        <v>22</v>
      </c>
      <c r="C92" s="341">
        <v>66208</v>
      </c>
      <c r="D92" s="772"/>
      <c r="E92" s="341">
        <v>679758107</v>
      </c>
      <c r="F92" s="771"/>
      <c r="G92" s="341">
        <v>679758465</v>
      </c>
      <c r="H92" s="344"/>
      <c r="I92" s="341">
        <f t="shared" si="3"/>
        <v>65850</v>
      </c>
      <c r="K92" s="341"/>
    </row>
    <row r="93" spans="1:11" s="342" customFormat="1" ht="16.5">
      <c r="A93" s="339" t="s">
        <v>1024</v>
      </c>
      <c r="B93" s="771" t="s">
        <v>22</v>
      </c>
      <c r="C93" s="341">
        <v>374482519</v>
      </c>
      <c r="D93" s="772"/>
      <c r="E93" s="341">
        <v>5976494464</v>
      </c>
      <c r="F93" s="771"/>
      <c r="G93" s="341">
        <v>5858907637</v>
      </c>
      <c r="H93" s="344"/>
      <c r="I93" s="341">
        <f t="shared" si="3"/>
        <v>492069346</v>
      </c>
      <c r="K93" s="341"/>
    </row>
    <row r="94" spans="1:11" s="342" customFormat="1" ht="16.5">
      <c r="A94" s="336" t="s">
        <v>707</v>
      </c>
      <c r="B94" s="771" t="s">
        <v>22</v>
      </c>
      <c r="C94" s="341">
        <v>25679547</v>
      </c>
      <c r="D94" s="772"/>
      <c r="E94" s="341">
        <v>3604534499</v>
      </c>
      <c r="F94" s="771"/>
      <c r="G94" s="341">
        <v>3550428217</v>
      </c>
      <c r="H94" s="344"/>
      <c r="I94" s="341">
        <f t="shared" si="3"/>
        <v>79785829</v>
      </c>
      <c r="K94" s="341"/>
    </row>
    <row r="95" spans="1:11" s="342" customFormat="1" ht="16.5">
      <c r="A95" s="339" t="s">
        <v>1188</v>
      </c>
      <c r="B95" s="771" t="s">
        <v>22</v>
      </c>
      <c r="C95" s="341">
        <v>3020</v>
      </c>
      <c r="D95" s="772"/>
      <c r="E95" s="341">
        <v>424634823</v>
      </c>
      <c r="F95" s="771"/>
      <c r="G95" s="341">
        <v>424634431</v>
      </c>
      <c r="H95" s="344"/>
      <c r="I95" s="341">
        <f t="shared" ref="I95" si="4">SUM(C95)+SUM(E95)-SUM(G95)</f>
        <v>3412</v>
      </c>
      <c r="K95" s="341"/>
    </row>
    <row r="96" spans="1:11" s="342" customFormat="1" ht="16.5">
      <c r="A96" s="339"/>
      <c r="B96" s="771"/>
      <c r="C96" s="341"/>
      <c r="D96" s="772"/>
      <c r="E96" s="341"/>
      <c r="F96" s="771"/>
      <c r="G96" s="341"/>
      <c r="H96" s="344"/>
      <c r="I96" s="341"/>
      <c r="K96" s="341"/>
    </row>
    <row r="97" spans="1:11" s="342" customFormat="1" ht="16.5">
      <c r="A97" s="346" t="s">
        <v>748</v>
      </c>
      <c r="B97" s="771"/>
      <c r="C97" s="341"/>
      <c r="D97" s="772"/>
      <c r="E97" s="341"/>
      <c r="F97" s="771"/>
      <c r="G97" s="341"/>
      <c r="H97" s="344"/>
      <c r="I97" s="341"/>
    </row>
    <row r="98" spans="1:11" s="342" customFormat="1" ht="16.5"/>
    <row r="99" spans="1:11" s="342" customFormat="1" ht="16.5">
      <c r="A99" s="335" t="s">
        <v>717</v>
      </c>
      <c r="B99" s="343"/>
      <c r="C99" s="344"/>
      <c r="D99" s="344"/>
      <c r="E99" s="571"/>
      <c r="F99" s="571"/>
      <c r="G99" s="571"/>
      <c r="H99" s="344"/>
      <c r="I99" s="341"/>
    </row>
    <row r="100" spans="1:11" s="342" customFormat="1" ht="16.5">
      <c r="A100" s="339"/>
      <c r="B100" s="343"/>
      <c r="C100" s="572"/>
      <c r="D100" s="344"/>
      <c r="E100" s="571"/>
      <c r="F100" s="571"/>
      <c r="G100" s="571"/>
      <c r="H100" s="344"/>
      <c r="I100" s="341"/>
      <c r="K100" s="341"/>
    </row>
    <row r="101" spans="1:11" s="342" customFormat="1" ht="16.5">
      <c r="A101" s="339" t="s">
        <v>1286</v>
      </c>
      <c r="B101" s="771" t="s">
        <v>22</v>
      </c>
      <c r="C101" s="341"/>
      <c r="D101" s="772"/>
      <c r="E101" s="341"/>
      <c r="F101" s="771"/>
      <c r="G101" s="341"/>
      <c r="H101" s="344"/>
      <c r="I101" s="341"/>
      <c r="K101" s="341"/>
    </row>
    <row r="102" spans="1:11" s="342" customFormat="1" ht="16.5">
      <c r="A102" s="339" t="s">
        <v>1169</v>
      </c>
      <c r="B102" s="771" t="s">
        <v>22</v>
      </c>
      <c r="C102" s="341">
        <v>54247</v>
      </c>
      <c r="D102" s="772"/>
      <c r="E102" s="341">
        <v>525977</v>
      </c>
      <c r="F102" s="771"/>
      <c r="G102" s="341">
        <v>561167</v>
      </c>
      <c r="H102" s="344"/>
      <c r="I102" s="341">
        <f>SUM(C102)+SUM(E102)-SUM(G102)</f>
        <v>19057</v>
      </c>
      <c r="K102" s="341"/>
    </row>
    <row r="103" spans="1:11" s="342" customFormat="1" ht="16.5">
      <c r="A103" s="339" t="s">
        <v>1287</v>
      </c>
      <c r="B103" s="771" t="s">
        <v>22</v>
      </c>
      <c r="C103" s="341"/>
      <c r="D103" s="772"/>
      <c r="E103" s="341"/>
      <c r="F103" s="771"/>
      <c r="G103" s="341"/>
      <c r="H103" s="344"/>
      <c r="I103" s="341"/>
      <c r="K103" s="341"/>
    </row>
    <row r="104" spans="1:11" s="342" customFormat="1" ht="16.5">
      <c r="A104" s="336" t="s">
        <v>1189</v>
      </c>
      <c r="B104" s="771" t="s">
        <v>22</v>
      </c>
      <c r="C104" s="341">
        <v>15665</v>
      </c>
      <c r="D104" s="772"/>
      <c r="E104" s="341">
        <v>15480</v>
      </c>
      <c r="F104" s="771"/>
      <c r="G104" s="341">
        <v>25000</v>
      </c>
      <c r="H104" s="344"/>
      <c r="I104" s="341">
        <f>SUM(C104)+SUM(E104)-SUM(G104)</f>
        <v>6145</v>
      </c>
      <c r="K104" s="341"/>
    </row>
    <row r="105" spans="1:11" s="342" customFormat="1" ht="16.5">
      <c r="A105" s="336" t="s">
        <v>707</v>
      </c>
      <c r="B105" s="771" t="s">
        <v>22</v>
      </c>
      <c r="C105" s="341">
        <v>468244</v>
      </c>
      <c r="D105" s="772"/>
      <c r="E105" s="341">
        <v>10039416</v>
      </c>
      <c r="F105" s="771"/>
      <c r="G105" s="341">
        <v>9895023</v>
      </c>
      <c r="H105" s="344"/>
      <c r="I105" s="341">
        <f t="shared" ref="I105:I130" si="5">SUM(C105)+SUM(E105)-SUM(G105)</f>
        <v>612637</v>
      </c>
      <c r="K105" s="341"/>
    </row>
    <row r="106" spans="1:11" s="342" customFormat="1" ht="16.5">
      <c r="A106" s="339" t="s">
        <v>1288</v>
      </c>
      <c r="B106" s="771" t="s">
        <v>22</v>
      </c>
      <c r="C106" s="341" t="s">
        <v>22</v>
      </c>
      <c r="D106" s="772"/>
      <c r="E106" s="341"/>
      <c r="F106" s="771"/>
      <c r="G106" s="341"/>
      <c r="H106" s="344"/>
      <c r="I106" s="341" t="s">
        <v>22</v>
      </c>
      <c r="K106" s="341"/>
    </row>
    <row r="107" spans="1:11" s="342" customFormat="1" ht="16.5">
      <c r="A107" s="336" t="s">
        <v>707</v>
      </c>
      <c r="B107" s="771" t="s">
        <v>22</v>
      </c>
      <c r="C107" s="341">
        <v>1764516</v>
      </c>
      <c r="D107" s="772"/>
      <c r="E107" s="341">
        <v>22145156</v>
      </c>
      <c r="F107" s="771"/>
      <c r="G107" s="341">
        <v>22688200</v>
      </c>
      <c r="H107" s="344"/>
      <c r="I107" s="341">
        <f t="shared" si="5"/>
        <v>1221472</v>
      </c>
      <c r="K107" s="341"/>
    </row>
    <row r="108" spans="1:11" s="342" customFormat="1" ht="16.5">
      <c r="A108" s="339" t="s">
        <v>735</v>
      </c>
      <c r="B108" s="771" t="s">
        <v>22</v>
      </c>
      <c r="C108" s="341">
        <v>4129480</v>
      </c>
      <c r="D108" s="772"/>
      <c r="E108" s="341">
        <v>3369100969</v>
      </c>
      <c r="F108" s="771"/>
      <c r="G108" s="341">
        <v>3360153782</v>
      </c>
      <c r="H108" s="344"/>
      <c r="I108" s="341">
        <f t="shared" si="5"/>
        <v>13076667</v>
      </c>
      <c r="K108" s="341"/>
    </row>
    <row r="109" spans="1:11" s="342" customFormat="1" ht="16.5">
      <c r="A109" s="339" t="s">
        <v>724</v>
      </c>
      <c r="B109" s="771" t="s">
        <v>22</v>
      </c>
      <c r="C109" s="341" t="s">
        <v>22</v>
      </c>
      <c r="D109" s="772"/>
      <c r="E109" s="341" t="s">
        <v>22</v>
      </c>
      <c r="F109" s="771"/>
      <c r="G109" s="341" t="s">
        <v>22</v>
      </c>
      <c r="H109" s="344"/>
      <c r="I109" s="341" t="s">
        <v>22</v>
      </c>
      <c r="K109" s="341"/>
    </row>
    <row r="110" spans="1:11" s="342" customFormat="1" ht="16.5">
      <c r="A110" s="336" t="s">
        <v>707</v>
      </c>
      <c r="B110" s="771" t="s">
        <v>22</v>
      </c>
      <c r="C110" s="341">
        <v>755846</v>
      </c>
      <c r="D110" s="772"/>
      <c r="E110" s="341">
        <v>2498190</v>
      </c>
      <c r="F110" s="771"/>
      <c r="G110" s="341">
        <v>2430000</v>
      </c>
      <c r="H110" s="344"/>
      <c r="I110" s="341">
        <f t="shared" si="5"/>
        <v>824036</v>
      </c>
      <c r="K110" s="341"/>
    </row>
    <row r="111" spans="1:11" s="342" customFormat="1" ht="16.5">
      <c r="A111" s="339" t="s">
        <v>1290</v>
      </c>
      <c r="B111" s="771" t="s">
        <v>22</v>
      </c>
      <c r="C111" s="341" t="s">
        <v>22</v>
      </c>
      <c r="D111" s="772"/>
      <c r="E111" s="341" t="s">
        <v>22</v>
      </c>
      <c r="F111" s="771"/>
      <c r="G111" s="341" t="s">
        <v>22</v>
      </c>
      <c r="H111" s="340"/>
      <c r="I111" s="341" t="s">
        <v>22</v>
      </c>
      <c r="K111" s="341"/>
    </row>
    <row r="112" spans="1:11" s="342" customFormat="1" ht="16.5">
      <c r="A112" s="336" t="s">
        <v>707</v>
      </c>
      <c r="B112" s="771" t="s">
        <v>22</v>
      </c>
      <c r="C112" s="341">
        <v>8104</v>
      </c>
      <c r="D112" s="772"/>
      <c r="E112" s="341">
        <v>125744</v>
      </c>
      <c r="F112" s="771"/>
      <c r="G112" s="341">
        <v>127854</v>
      </c>
      <c r="H112" s="340"/>
      <c r="I112" s="341">
        <f t="shared" si="5"/>
        <v>5994</v>
      </c>
      <c r="K112" s="341"/>
    </row>
    <row r="113" spans="1:11" s="342" customFormat="1" ht="16.5">
      <c r="A113" s="339" t="s">
        <v>1121</v>
      </c>
      <c r="B113" s="771" t="s">
        <v>22</v>
      </c>
      <c r="C113" s="341" t="s">
        <v>22</v>
      </c>
      <c r="D113" s="772"/>
      <c r="E113" s="341" t="s">
        <v>22</v>
      </c>
      <c r="F113" s="771"/>
      <c r="G113" s="341" t="s">
        <v>22</v>
      </c>
      <c r="H113" s="344"/>
      <c r="I113" s="341" t="s">
        <v>22</v>
      </c>
      <c r="K113" s="710"/>
    </row>
    <row r="114" spans="1:11" s="342" customFormat="1" ht="16.5">
      <c r="A114" s="336" t="s">
        <v>707</v>
      </c>
      <c r="B114" s="771" t="s">
        <v>22</v>
      </c>
      <c r="C114" s="341">
        <f>10496229+385484</f>
        <v>10881713</v>
      </c>
      <c r="D114" s="816"/>
      <c r="E114" s="815">
        <v>1511833176</v>
      </c>
      <c r="F114" s="817"/>
      <c r="G114" s="815">
        <v>1507440775</v>
      </c>
      <c r="H114" s="818"/>
      <c r="I114" s="815">
        <f t="shared" si="5"/>
        <v>15274114</v>
      </c>
      <c r="K114" s="341"/>
    </row>
    <row r="115" spans="1:11" s="342" customFormat="1" ht="16.5">
      <c r="A115" s="339" t="s">
        <v>1291</v>
      </c>
      <c r="B115" s="771" t="s">
        <v>22</v>
      </c>
      <c r="C115" s="341" t="s">
        <v>22</v>
      </c>
      <c r="D115" s="772"/>
      <c r="E115" s="341" t="s">
        <v>22</v>
      </c>
      <c r="F115" s="771"/>
      <c r="G115" s="341" t="s">
        <v>22</v>
      </c>
      <c r="H115" s="344"/>
      <c r="I115" s="341" t="s">
        <v>22</v>
      </c>
      <c r="K115" s="341"/>
    </row>
    <row r="116" spans="1:11" s="342" customFormat="1" ht="16.5">
      <c r="A116" s="336" t="s">
        <v>707</v>
      </c>
      <c r="B116" s="771" t="s">
        <v>22</v>
      </c>
      <c r="C116" s="341">
        <v>1242645</v>
      </c>
      <c r="D116" s="772"/>
      <c r="E116" s="341">
        <v>126903402</v>
      </c>
      <c r="F116" s="771"/>
      <c r="G116" s="341">
        <v>125988197</v>
      </c>
      <c r="H116" s="344"/>
      <c r="I116" s="341">
        <f t="shared" si="5"/>
        <v>2157850</v>
      </c>
      <c r="K116" s="341"/>
    </row>
    <row r="117" spans="1:11" s="342" customFormat="1" ht="16.5">
      <c r="A117" s="339" t="s">
        <v>1279</v>
      </c>
      <c r="B117" s="771" t="s">
        <v>22</v>
      </c>
      <c r="C117" s="341" t="s">
        <v>22</v>
      </c>
      <c r="D117" s="772"/>
      <c r="E117" s="341" t="s">
        <v>22</v>
      </c>
      <c r="F117" s="771"/>
      <c r="G117" s="341" t="s">
        <v>22</v>
      </c>
      <c r="H117" s="344"/>
      <c r="I117" s="341" t="s">
        <v>22</v>
      </c>
      <c r="K117" s="710"/>
    </row>
    <row r="118" spans="1:11" s="342" customFormat="1" ht="16.5">
      <c r="A118" s="339" t="s">
        <v>1166</v>
      </c>
      <c r="B118" s="771" t="s">
        <v>22</v>
      </c>
      <c r="C118" s="341">
        <v>25033</v>
      </c>
      <c r="D118" s="772"/>
      <c r="E118" s="341">
        <v>8</v>
      </c>
      <c r="F118" s="771"/>
      <c r="G118" s="341">
        <v>0</v>
      </c>
      <c r="H118" s="344"/>
      <c r="I118" s="341">
        <f t="shared" si="5"/>
        <v>25041</v>
      </c>
      <c r="K118" s="341"/>
    </row>
    <row r="119" spans="1:11" s="342" customFormat="1" ht="16.5">
      <c r="A119" s="339" t="s">
        <v>1292</v>
      </c>
      <c r="B119" s="771" t="s">
        <v>22</v>
      </c>
      <c r="C119" s="341" t="s">
        <v>22</v>
      </c>
      <c r="D119" s="772"/>
      <c r="E119" s="341" t="s">
        <v>22</v>
      </c>
      <c r="F119" s="771"/>
      <c r="G119" s="341" t="s">
        <v>22</v>
      </c>
      <c r="H119" s="344"/>
      <c r="I119" s="341" t="s">
        <v>22</v>
      </c>
      <c r="K119" s="341"/>
    </row>
    <row r="120" spans="1:11" s="342" customFormat="1" ht="16.5">
      <c r="A120" s="336" t="s">
        <v>707</v>
      </c>
      <c r="B120" s="771" t="s">
        <v>22</v>
      </c>
      <c r="C120" s="341">
        <v>3487004</v>
      </c>
      <c r="D120" s="772"/>
      <c r="E120" s="341">
        <v>126742248</v>
      </c>
      <c r="F120" s="771"/>
      <c r="G120" s="341">
        <v>130139967</v>
      </c>
      <c r="H120" s="344"/>
      <c r="I120" s="341">
        <f t="shared" si="5"/>
        <v>89285</v>
      </c>
      <c r="K120" s="341"/>
    </row>
    <row r="121" spans="1:11" s="342" customFormat="1" ht="16.5">
      <c r="A121" s="339" t="s">
        <v>1280</v>
      </c>
      <c r="B121" s="771" t="s">
        <v>22</v>
      </c>
      <c r="C121" s="341" t="s">
        <v>22</v>
      </c>
      <c r="D121" s="772"/>
      <c r="E121" s="341" t="s">
        <v>22</v>
      </c>
      <c r="F121" s="771"/>
      <c r="G121" s="341" t="s">
        <v>22</v>
      </c>
      <c r="H121" s="344"/>
      <c r="I121" s="341" t="s">
        <v>22</v>
      </c>
      <c r="K121" s="341"/>
    </row>
    <row r="122" spans="1:11" s="342" customFormat="1" ht="16.5">
      <c r="A122" s="339" t="s">
        <v>725</v>
      </c>
      <c r="B122" s="771" t="s">
        <v>22</v>
      </c>
      <c r="C122" s="341">
        <v>13240466</v>
      </c>
      <c r="D122" s="772"/>
      <c r="E122" s="341">
        <v>999669465</v>
      </c>
      <c r="F122" s="771"/>
      <c r="G122" s="341">
        <v>999445459</v>
      </c>
      <c r="H122" s="344"/>
      <c r="I122" s="341">
        <f t="shared" si="5"/>
        <v>13464472</v>
      </c>
      <c r="K122" s="341"/>
    </row>
    <row r="123" spans="1:11" s="342" customFormat="1" ht="16.5">
      <c r="A123" s="339" t="s">
        <v>1293</v>
      </c>
      <c r="B123" s="771" t="s">
        <v>22</v>
      </c>
      <c r="C123" s="341" t="s">
        <v>22</v>
      </c>
      <c r="D123" s="772"/>
      <c r="E123" s="341" t="s">
        <v>22</v>
      </c>
      <c r="F123" s="771"/>
      <c r="G123" s="341" t="s">
        <v>22</v>
      </c>
      <c r="H123" s="344"/>
      <c r="I123" s="341" t="s">
        <v>22</v>
      </c>
      <c r="K123" s="341"/>
    </row>
    <row r="124" spans="1:11" s="342" customFormat="1" ht="16.5">
      <c r="A124" s="339" t="s">
        <v>707</v>
      </c>
      <c r="B124" s="771" t="s">
        <v>22</v>
      </c>
      <c r="C124" s="341">
        <v>8134188</v>
      </c>
      <c r="D124" s="772"/>
      <c r="E124" s="341">
        <v>5794472401</v>
      </c>
      <c r="F124" s="771"/>
      <c r="G124" s="341">
        <v>5764571960</v>
      </c>
      <c r="H124" s="344"/>
      <c r="I124" s="341">
        <f t="shared" si="5"/>
        <v>38034629</v>
      </c>
      <c r="K124" s="341"/>
    </row>
    <row r="125" spans="1:11" s="342" customFormat="1" ht="16.5">
      <c r="A125" s="339" t="s">
        <v>726</v>
      </c>
      <c r="B125" s="771" t="s">
        <v>22</v>
      </c>
      <c r="C125" s="341">
        <v>-2742151</v>
      </c>
      <c r="D125" s="772"/>
      <c r="E125" s="341">
        <v>193645323</v>
      </c>
      <c r="F125" s="771"/>
      <c r="G125" s="341">
        <v>191927736</v>
      </c>
      <c r="H125" s="344"/>
      <c r="I125" s="341">
        <f t="shared" si="5"/>
        <v>-1024564</v>
      </c>
      <c r="K125" s="341"/>
    </row>
    <row r="126" spans="1:11" s="342" customFormat="1" ht="16.5">
      <c r="A126" s="339" t="s">
        <v>1294</v>
      </c>
      <c r="B126" s="771" t="s">
        <v>22</v>
      </c>
      <c r="C126" s="341" t="s">
        <v>22</v>
      </c>
      <c r="D126" s="772"/>
      <c r="E126" s="341" t="s">
        <v>22</v>
      </c>
      <c r="F126" s="771"/>
      <c r="G126" s="341" t="s">
        <v>22</v>
      </c>
      <c r="H126" s="344"/>
      <c r="I126" s="341" t="s">
        <v>22</v>
      </c>
      <c r="K126" s="341"/>
    </row>
    <row r="127" spans="1:11" s="342" customFormat="1" ht="16.5">
      <c r="A127" s="339" t="s">
        <v>707</v>
      </c>
      <c r="B127" s="771" t="s">
        <v>22</v>
      </c>
      <c r="C127" s="341">
        <v>1223718</v>
      </c>
      <c r="D127" s="772"/>
      <c r="E127" s="341">
        <v>109758688</v>
      </c>
      <c r="F127" s="771"/>
      <c r="G127" s="341">
        <v>109420719</v>
      </c>
      <c r="H127" s="347"/>
      <c r="I127" s="341">
        <f t="shared" si="5"/>
        <v>1561687</v>
      </c>
      <c r="K127" s="341"/>
    </row>
    <row r="128" spans="1:11" s="342" customFormat="1" ht="16.5">
      <c r="A128" s="339" t="s">
        <v>1281</v>
      </c>
      <c r="B128" s="771" t="s">
        <v>22</v>
      </c>
      <c r="C128" s="341" t="s">
        <v>22</v>
      </c>
      <c r="D128" s="772"/>
      <c r="E128" s="341" t="s">
        <v>22</v>
      </c>
      <c r="F128" s="771"/>
      <c r="G128" s="341" t="s">
        <v>22</v>
      </c>
      <c r="H128" s="344"/>
      <c r="I128" s="341" t="s">
        <v>22</v>
      </c>
      <c r="K128" s="341"/>
    </row>
    <row r="129" spans="1:11" s="342" customFormat="1" ht="16.5">
      <c r="A129" s="339" t="s">
        <v>707</v>
      </c>
      <c r="B129" s="771" t="s">
        <v>22</v>
      </c>
      <c r="C129" s="341">
        <v>1456235</v>
      </c>
      <c r="D129" s="772"/>
      <c r="E129" s="341">
        <v>26126849</v>
      </c>
      <c r="F129" s="771"/>
      <c r="G129" s="341">
        <v>26356904</v>
      </c>
      <c r="H129" s="344"/>
      <c r="I129" s="341">
        <f t="shared" si="5"/>
        <v>1226180</v>
      </c>
      <c r="K129" s="341"/>
    </row>
    <row r="130" spans="1:11" s="342" customFormat="1" ht="16.5">
      <c r="A130" s="339" t="s">
        <v>1193</v>
      </c>
      <c r="B130" s="771" t="s">
        <v>22</v>
      </c>
      <c r="C130" s="341">
        <v>101320773</v>
      </c>
      <c r="D130" s="772"/>
      <c r="E130" s="341">
        <v>628740894</v>
      </c>
      <c r="F130" s="771"/>
      <c r="G130" s="341">
        <v>526354648</v>
      </c>
      <c r="H130" s="344"/>
      <c r="I130" s="341">
        <f t="shared" si="5"/>
        <v>203707019</v>
      </c>
      <c r="K130" s="341"/>
    </row>
    <row r="131" spans="1:11" s="342" customFormat="1" ht="16.5">
      <c r="A131" s="339" t="s">
        <v>1173</v>
      </c>
      <c r="B131" s="771" t="s">
        <v>22</v>
      </c>
      <c r="C131" s="341">
        <v>157395</v>
      </c>
      <c r="D131" s="772"/>
      <c r="E131" s="341">
        <v>50758</v>
      </c>
      <c r="F131" s="771"/>
      <c r="G131" s="341">
        <v>2580</v>
      </c>
      <c r="H131" s="344"/>
      <c r="I131" s="341">
        <f t="shared" ref="I131" si="6">SUM(C131)+SUM(E131)-SUM(G131)</f>
        <v>205573</v>
      </c>
      <c r="K131" s="341"/>
    </row>
    <row r="132" spans="1:11" s="342" customFormat="1" ht="16.5">
      <c r="A132" s="339" t="s">
        <v>1146</v>
      </c>
      <c r="B132" s="771" t="s">
        <v>22</v>
      </c>
      <c r="C132" s="341" t="s">
        <v>22</v>
      </c>
      <c r="D132" s="772"/>
      <c r="E132" s="341" t="s">
        <v>22</v>
      </c>
      <c r="F132" s="771"/>
      <c r="G132" s="341" t="s">
        <v>22</v>
      </c>
      <c r="H132" s="344"/>
      <c r="I132" s="341" t="s">
        <v>22</v>
      </c>
      <c r="K132" s="341"/>
    </row>
    <row r="133" spans="1:11" s="342" customFormat="1" ht="16.5">
      <c r="A133" s="339" t="s">
        <v>707</v>
      </c>
      <c r="B133" s="771" t="s">
        <v>22</v>
      </c>
      <c r="C133" s="341">
        <v>31179426</v>
      </c>
      <c r="D133" s="772"/>
      <c r="E133" s="341">
        <v>850968890</v>
      </c>
      <c r="F133" s="771"/>
      <c r="G133" s="341">
        <v>847648098</v>
      </c>
      <c r="H133" s="344"/>
      <c r="I133" s="341">
        <f t="shared" ref="I133" si="7">SUM(C133)+SUM(E133)-SUM(G133)</f>
        <v>34500218</v>
      </c>
      <c r="K133" s="341"/>
    </row>
    <row r="134" spans="1:11" s="342" customFormat="1" ht="16.5">
      <c r="A134" s="339" t="s">
        <v>713</v>
      </c>
      <c r="B134" s="771" t="s">
        <v>22</v>
      </c>
      <c r="C134" s="341" t="s">
        <v>22</v>
      </c>
      <c r="D134" s="772"/>
      <c r="E134" s="341" t="s">
        <v>22</v>
      </c>
      <c r="F134" s="771"/>
      <c r="G134" s="341" t="s">
        <v>22</v>
      </c>
      <c r="H134" s="344"/>
      <c r="I134" s="341" t="s">
        <v>22</v>
      </c>
      <c r="K134" s="341"/>
    </row>
    <row r="135" spans="1:11" s="342" customFormat="1" ht="16.5">
      <c r="A135" s="339" t="s">
        <v>707</v>
      </c>
      <c r="B135" s="771" t="s">
        <v>22</v>
      </c>
      <c r="C135" s="341">
        <v>2707357034</v>
      </c>
      <c r="D135" s="772"/>
      <c r="E135" s="341">
        <v>1621348360</v>
      </c>
      <c r="F135" s="771"/>
      <c r="G135" s="341">
        <v>1508591315</v>
      </c>
      <c r="H135" s="344"/>
      <c r="I135" s="341">
        <f>SUM(C135)+SUM(E135)-SUM(G135)</f>
        <v>2820114079</v>
      </c>
      <c r="K135" s="341"/>
    </row>
    <row r="136" spans="1:11" s="342" customFormat="1" ht="16.5">
      <c r="A136" s="348" t="s">
        <v>727</v>
      </c>
      <c r="B136" s="349" t="s">
        <v>22</v>
      </c>
      <c r="C136" s="350">
        <f>SUM(C60:C135)</f>
        <v>3987287490</v>
      </c>
      <c r="D136" s="351"/>
      <c r="E136" s="350">
        <f>SUM(E60:E135)</f>
        <v>27749652485</v>
      </c>
      <c r="F136" s="351"/>
      <c r="G136" s="350">
        <f>SUM(G60:G135)</f>
        <v>27386676700</v>
      </c>
      <c r="H136" s="351"/>
      <c r="I136" s="350">
        <f>SUM(I60:I135)</f>
        <v>4350263275</v>
      </c>
    </row>
    <row r="137" spans="1:11" s="342" customFormat="1" ht="15.75" customHeight="1">
      <c r="A137" s="339"/>
      <c r="B137" s="771"/>
      <c r="C137" s="711"/>
      <c r="D137" s="772"/>
      <c r="E137" s="711"/>
      <c r="F137" s="771"/>
      <c r="G137" s="711"/>
      <c r="H137" s="344"/>
      <c r="I137" s="711"/>
    </row>
    <row r="138" spans="1:11" s="342" customFormat="1" ht="15.75" customHeight="1">
      <c r="A138" s="339"/>
      <c r="B138" s="771"/>
      <c r="C138" s="711"/>
      <c r="D138" s="772"/>
      <c r="E138" s="711"/>
      <c r="F138" s="771"/>
      <c r="G138" s="711"/>
      <c r="H138" s="344"/>
      <c r="I138" s="711"/>
    </row>
    <row r="139" spans="1:11" s="342" customFormat="1" ht="15" customHeight="1">
      <c r="A139" s="339"/>
      <c r="B139" s="343"/>
      <c r="C139" s="347"/>
      <c r="D139" s="344"/>
      <c r="E139" s="571"/>
      <c r="F139" s="571"/>
      <c r="G139" s="571"/>
      <c r="H139" s="344"/>
      <c r="I139" s="341"/>
    </row>
    <row r="140" spans="1:11" s="342" customFormat="1" ht="16.5">
      <c r="A140" s="335" t="s">
        <v>728</v>
      </c>
      <c r="B140" s="343"/>
      <c r="C140" s="340"/>
      <c r="D140" s="344"/>
      <c r="E140" s="340"/>
      <c r="F140" s="344"/>
      <c r="G140" s="340"/>
      <c r="H140" s="344"/>
      <c r="I140" s="341"/>
    </row>
    <row r="141" spans="1:11" s="342" customFormat="1" ht="16.5">
      <c r="A141" s="336" t="s">
        <v>22</v>
      </c>
      <c r="B141" s="343"/>
      <c r="C141" s="340"/>
      <c r="D141" s="344"/>
      <c r="E141" s="340"/>
      <c r="F141" s="344"/>
      <c r="G141" s="340"/>
      <c r="H141" s="344"/>
      <c r="I141" s="341"/>
      <c r="K141" s="341"/>
    </row>
    <row r="142" spans="1:11" s="342" customFormat="1" ht="16.5">
      <c r="A142" s="339" t="s">
        <v>1268</v>
      </c>
      <c r="B142" s="771" t="s">
        <v>22</v>
      </c>
      <c r="C142"/>
      <c r="D142"/>
      <c r="E142"/>
      <c r="F142"/>
      <c r="G142"/>
      <c r="H142" s="344"/>
      <c r="I142" s="341"/>
      <c r="K142" s="341"/>
    </row>
    <row r="143" spans="1:11" s="342" customFormat="1" ht="16.5">
      <c r="A143" s="339" t="s">
        <v>707</v>
      </c>
      <c r="B143" s="771" t="s">
        <v>22</v>
      </c>
      <c r="C143" s="341">
        <v>161576</v>
      </c>
      <c r="D143" s="772"/>
      <c r="E143" s="341">
        <v>16732684</v>
      </c>
      <c r="F143" s="771"/>
      <c r="G143" s="341">
        <v>16560263</v>
      </c>
      <c r="H143" s="344"/>
      <c r="I143" s="341">
        <f>SUM(C143)+SUM(E143)-SUM(G143)</f>
        <v>333997</v>
      </c>
      <c r="K143" s="341"/>
    </row>
    <row r="144" spans="1:11" s="342" customFormat="1" ht="16.5">
      <c r="A144" s="339" t="s">
        <v>1274</v>
      </c>
      <c r="B144" s="771" t="s">
        <v>22</v>
      </c>
      <c r="C144" s="341"/>
      <c r="D144" s="772"/>
      <c r="E144" s="341"/>
      <c r="F144" s="771"/>
      <c r="G144" s="341"/>
      <c r="H144" s="344"/>
      <c r="I144" s="341"/>
      <c r="K144" s="341"/>
    </row>
    <row r="145" spans="1:11" s="342" customFormat="1" ht="16.5">
      <c r="A145" s="339" t="s">
        <v>707</v>
      </c>
      <c r="B145" s="771" t="s">
        <v>22</v>
      </c>
      <c r="C145" s="341">
        <v>4341140</v>
      </c>
      <c r="D145" s="772"/>
      <c r="E145" s="341">
        <v>129993160</v>
      </c>
      <c r="F145" s="771"/>
      <c r="G145" s="341">
        <v>129470463</v>
      </c>
      <c r="H145" s="344"/>
      <c r="I145" s="341">
        <f>SUM(C145)+SUM(E145)-SUM(G145)</f>
        <v>4863837</v>
      </c>
      <c r="K145" s="341"/>
    </row>
    <row r="146" spans="1:11" s="342" customFormat="1" ht="16.5">
      <c r="A146" s="339" t="s">
        <v>1277</v>
      </c>
      <c r="B146" s="771" t="s">
        <v>22</v>
      </c>
      <c r="C146" s="341" t="s">
        <v>22</v>
      </c>
      <c r="D146" s="772"/>
      <c r="E146" s="341"/>
      <c r="F146" s="771"/>
      <c r="G146" s="341"/>
      <c r="H146" s="344"/>
      <c r="I146" s="341" t="s">
        <v>22</v>
      </c>
      <c r="K146" s="341"/>
    </row>
    <row r="147" spans="1:11" s="342" customFormat="1" ht="16.5">
      <c r="A147" s="339" t="s">
        <v>707</v>
      </c>
      <c r="B147" s="771" t="s">
        <v>22</v>
      </c>
      <c r="C147" s="341">
        <v>60246649</v>
      </c>
      <c r="D147" s="772"/>
      <c r="E147" s="341">
        <v>1042926101</v>
      </c>
      <c r="F147" s="771"/>
      <c r="G147" s="341">
        <v>1073565253</v>
      </c>
      <c r="H147" s="344"/>
      <c r="I147" s="341">
        <f>SUM(C147)+SUM(E147)-SUM(G147)</f>
        <v>29607497</v>
      </c>
      <c r="K147" s="341"/>
    </row>
    <row r="148" spans="1:11" s="342" customFormat="1" ht="16.5">
      <c r="A148" s="339" t="s">
        <v>1280</v>
      </c>
      <c r="B148" s="771" t="s">
        <v>22</v>
      </c>
      <c r="C148" s="341" t="s">
        <v>22</v>
      </c>
      <c r="D148" s="772"/>
      <c r="E148" s="341"/>
      <c r="F148" s="771"/>
      <c r="G148" s="341"/>
      <c r="H148" s="344"/>
      <c r="I148" s="341" t="s">
        <v>22</v>
      </c>
      <c r="K148" s="341"/>
    </row>
    <row r="149" spans="1:11" s="342" customFormat="1" ht="16.5">
      <c r="A149" s="339" t="s">
        <v>729</v>
      </c>
      <c r="B149" s="771" t="s">
        <v>22</v>
      </c>
      <c r="C149" s="341">
        <v>6950583</v>
      </c>
      <c r="D149" s="772"/>
      <c r="E149" s="341">
        <v>1901514557</v>
      </c>
      <c r="F149" s="771"/>
      <c r="G149" s="341">
        <v>1905791444</v>
      </c>
      <c r="H149" s="344"/>
      <c r="I149" s="341">
        <f t="shared" ref="I149:I153" si="8">SUM(C149)+SUM(E149)-SUM(G149)</f>
        <v>2673696</v>
      </c>
      <c r="K149" s="341"/>
    </row>
    <row r="150" spans="1:11" s="342" customFormat="1" ht="16.5">
      <c r="A150" s="339" t="s">
        <v>1281</v>
      </c>
      <c r="B150" s="771" t="s">
        <v>22</v>
      </c>
      <c r="C150" s="341" t="s">
        <v>22</v>
      </c>
      <c r="D150" s="772"/>
      <c r="E150" s="341"/>
      <c r="F150" s="771"/>
      <c r="G150" s="341"/>
      <c r="H150" s="344"/>
      <c r="I150" s="341" t="s">
        <v>22</v>
      </c>
      <c r="K150" s="341"/>
    </row>
    <row r="151" spans="1:11" s="342" customFormat="1" ht="16.5">
      <c r="A151" s="339" t="s">
        <v>1190</v>
      </c>
      <c r="B151" s="771" t="s">
        <v>22</v>
      </c>
      <c r="C151" s="341">
        <v>5448438</v>
      </c>
      <c r="D151" s="772"/>
      <c r="E151" s="341">
        <v>4489575</v>
      </c>
      <c r="F151" s="771"/>
      <c r="G151" s="341">
        <v>7689550</v>
      </c>
      <c r="H151" s="344"/>
      <c r="I151" s="341">
        <f t="shared" si="8"/>
        <v>2248463</v>
      </c>
      <c r="K151" s="341"/>
    </row>
    <row r="152" spans="1:11" s="342" customFormat="1" ht="16.5">
      <c r="A152" s="339" t="s">
        <v>1191</v>
      </c>
      <c r="B152" s="771" t="s">
        <v>22</v>
      </c>
      <c r="C152" s="341">
        <v>270709</v>
      </c>
      <c r="D152" s="772"/>
      <c r="E152" s="341">
        <v>49224</v>
      </c>
      <c r="F152" s="771"/>
      <c r="G152" s="341">
        <v>0</v>
      </c>
      <c r="H152" s="344"/>
      <c r="I152" s="341">
        <f t="shared" si="8"/>
        <v>319933</v>
      </c>
    </row>
    <row r="153" spans="1:11" s="342" customFormat="1" ht="16.5">
      <c r="A153" s="339" t="s">
        <v>1192</v>
      </c>
      <c r="B153" s="771" t="s">
        <v>22</v>
      </c>
      <c r="C153" s="341">
        <v>31806</v>
      </c>
      <c r="D153" s="772"/>
      <c r="E153" s="341">
        <v>86938420</v>
      </c>
      <c r="F153" s="771"/>
      <c r="G153" s="341">
        <v>86938420</v>
      </c>
      <c r="H153" s="344"/>
      <c r="I153" s="341">
        <f t="shared" si="8"/>
        <v>31806</v>
      </c>
    </row>
    <row r="154" spans="1:11" s="342" customFormat="1" ht="16.5">
      <c r="A154" s="348" t="s">
        <v>730</v>
      </c>
      <c r="B154" s="349" t="s">
        <v>22</v>
      </c>
      <c r="C154" s="350">
        <f>SUM(C143:C153)</f>
        <v>77450901</v>
      </c>
      <c r="D154" s="351"/>
      <c r="E154" s="350">
        <f>SUM(E143:E153)</f>
        <v>3182643721</v>
      </c>
      <c r="F154" s="351"/>
      <c r="G154" s="350">
        <f>SUM(G143:G153)</f>
        <v>3220015393</v>
      </c>
      <c r="H154" s="351"/>
      <c r="I154" s="350">
        <f>SUM(I143:I153)</f>
        <v>40079229</v>
      </c>
    </row>
    <row r="155" spans="1:11" s="342" customFormat="1" ht="16.5">
      <c r="A155" s="336"/>
      <c r="B155" s="343"/>
      <c r="C155" s="340"/>
      <c r="D155" s="344"/>
      <c r="E155" s="340"/>
      <c r="F155" s="344"/>
      <c r="G155" s="340"/>
      <c r="H155" s="344"/>
      <c r="I155" s="711"/>
    </row>
    <row r="156" spans="1:11" s="342" customFormat="1" ht="16.5">
      <c r="A156" s="335" t="s">
        <v>731</v>
      </c>
      <c r="B156" s="343"/>
      <c r="C156" s="340"/>
      <c r="D156" s="344"/>
      <c r="E156" s="340"/>
      <c r="F156" s="344"/>
      <c r="G156" s="340"/>
      <c r="H156" s="344"/>
      <c r="I156" s="341"/>
    </row>
    <row r="157" spans="1:11" s="342" customFormat="1" ht="16.5">
      <c r="A157" s="336"/>
      <c r="B157" s="343"/>
      <c r="C157" s="340"/>
      <c r="D157" s="344"/>
      <c r="E157" s="340"/>
      <c r="F157" s="344"/>
      <c r="G157" s="340"/>
      <c r="H157" s="344"/>
      <c r="I157" s="341"/>
      <c r="K157" s="341"/>
    </row>
    <row r="158" spans="1:11" s="342" customFormat="1" ht="16.5">
      <c r="A158" s="339" t="s">
        <v>1280</v>
      </c>
      <c r="B158" s="771" t="s">
        <v>22</v>
      </c>
      <c r="C158"/>
      <c r="D158"/>
      <c r="E158"/>
      <c r="F158"/>
      <c r="G158"/>
      <c r="H158"/>
      <c r="I158"/>
      <c r="K158" s="341"/>
    </row>
    <row r="159" spans="1:11" s="342" customFormat="1" ht="16.5">
      <c r="A159" s="336" t="s">
        <v>732</v>
      </c>
      <c r="B159" s="771" t="s">
        <v>22</v>
      </c>
      <c r="C159" s="341">
        <v>-3536</v>
      </c>
      <c r="D159" s="772"/>
      <c r="E159" s="341">
        <v>1233134</v>
      </c>
      <c r="F159" s="771"/>
      <c r="G159" s="341">
        <v>1229000</v>
      </c>
      <c r="H159"/>
      <c r="I159" s="341">
        <f t="shared" ref="I159:I166" si="9">+C159+E159-G159</f>
        <v>598</v>
      </c>
      <c r="K159" s="341"/>
    </row>
    <row r="160" spans="1:11" s="342" customFormat="1" ht="16.5">
      <c r="A160" s="339" t="s">
        <v>733</v>
      </c>
      <c r="B160" s="771" t="s">
        <v>22</v>
      </c>
      <c r="C160" s="341">
        <v>4439943</v>
      </c>
      <c r="D160" s="772"/>
      <c r="E160" s="341">
        <v>1466053651</v>
      </c>
      <c r="F160" s="771"/>
      <c r="G160" s="341">
        <v>1467169664</v>
      </c>
      <c r="H160"/>
      <c r="I160" s="341">
        <f t="shared" si="9"/>
        <v>3323930</v>
      </c>
      <c r="K160" s="341"/>
    </row>
    <row r="161" spans="1:11" s="342" customFormat="1" ht="16.5">
      <c r="A161" s="336" t="s">
        <v>1295</v>
      </c>
      <c r="B161" s="771" t="s">
        <v>22</v>
      </c>
      <c r="C161" s="341"/>
      <c r="D161" s="772"/>
      <c r="E161" s="341"/>
      <c r="F161" s="771"/>
      <c r="G161" s="341"/>
      <c r="H161"/>
      <c r="I161" s="341"/>
      <c r="K161" s="341"/>
    </row>
    <row r="162" spans="1:11" s="342" customFormat="1" ht="16.5">
      <c r="A162" s="339" t="s">
        <v>707</v>
      </c>
      <c r="B162" s="771" t="s">
        <v>22</v>
      </c>
      <c r="C162" s="341">
        <v>139323</v>
      </c>
      <c r="D162" s="772"/>
      <c r="E162" s="341">
        <v>7181264</v>
      </c>
      <c r="F162" s="771"/>
      <c r="G162" s="341">
        <v>7272127</v>
      </c>
      <c r="H162"/>
      <c r="I162" s="341">
        <f t="shared" si="9"/>
        <v>48460</v>
      </c>
      <c r="K162" s="341"/>
    </row>
    <row r="163" spans="1:11" s="342" customFormat="1" ht="16.5">
      <c r="A163" s="339" t="s">
        <v>1281</v>
      </c>
      <c r="B163" s="771" t="s">
        <v>22</v>
      </c>
      <c r="C163" s="341"/>
      <c r="D163" s="772"/>
      <c r="E163" s="341"/>
      <c r="F163" s="771"/>
      <c r="G163" s="341"/>
      <c r="H163"/>
      <c r="I163" s="341"/>
      <c r="K163" s="341"/>
    </row>
    <row r="164" spans="1:11" s="342" customFormat="1" ht="16.5">
      <c r="A164" s="339" t="s">
        <v>1194</v>
      </c>
      <c r="B164" s="771" t="s">
        <v>22</v>
      </c>
      <c r="C164" s="341">
        <v>32065042</v>
      </c>
      <c r="D164" s="772"/>
      <c r="E164" s="341">
        <v>941283</v>
      </c>
      <c r="F164" s="771"/>
      <c r="G164" s="341">
        <v>68750</v>
      </c>
      <c r="H164"/>
      <c r="I164" s="341">
        <f t="shared" si="9"/>
        <v>32937575</v>
      </c>
      <c r="K164" s="341"/>
    </row>
    <row r="165" spans="1:11" s="342" customFormat="1" ht="16.5">
      <c r="A165" s="336" t="s">
        <v>1296</v>
      </c>
      <c r="B165" s="771" t="s">
        <v>22</v>
      </c>
      <c r="C165" s="341"/>
      <c r="D165" s="772"/>
      <c r="E165" s="341"/>
      <c r="F165" s="771"/>
      <c r="G165" s="341"/>
      <c r="H165"/>
      <c r="I165" s="341"/>
    </row>
    <row r="166" spans="1:11" s="342" customFormat="1" ht="16.5">
      <c r="A166" s="339" t="s">
        <v>707</v>
      </c>
      <c r="B166" s="771" t="s">
        <v>22</v>
      </c>
      <c r="C166" s="341">
        <v>375688</v>
      </c>
      <c r="D166" s="772"/>
      <c r="E166" s="341">
        <v>1695845</v>
      </c>
      <c r="F166" s="771"/>
      <c r="G166" s="341">
        <v>1845911</v>
      </c>
      <c r="H166"/>
      <c r="I166" s="341">
        <f t="shared" si="9"/>
        <v>225622</v>
      </c>
    </row>
    <row r="167" spans="1:11" s="342" customFormat="1" ht="16.5">
      <c r="A167" s="348" t="s">
        <v>734</v>
      </c>
      <c r="B167" s="349" t="s">
        <v>22</v>
      </c>
      <c r="C167" s="355">
        <f>SUM(C159:C166)</f>
        <v>37016460</v>
      </c>
      <c r="D167" s="351"/>
      <c r="E167" s="355">
        <f>SUM(E159:E166)</f>
        <v>1477105177</v>
      </c>
      <c r="F167" s="351"/>
      <c r="G167" s="355">
        <f>SUM(G159:G166)</f>
        <v>1477585452</v>
      </c>
      <c r="H167" s="351"/>
      <c r="I167" s="355">
        <f>SUM(I159:I166)</f>
        <v>36536185</v>
      </c>
    </row>
    <row r="168" spans="1:11" s="342" customFormat="1" ht="16.5">
      <c r="A168" s="348"/>
      <c r="B168" s="349"/>
      <c r="C168" s="627"/>
      <c r="D168" s="351"/>
      <c r="E168" s="627"/>
      <c r="F168" s="351"/>
      <c r="G168" s="627"/>
      <c r="H168" s="351"/>
      <c r="I168" s="627"/>
    </row>
    <row r="169" spans="1:11" s="342" customFormat="1" ht="16.5">
      <c r="A169" s="335" t="s">
        <v>593</v>
      </c>
      <c r="I169" s="340"/>
    </row>
    <row r="170" spans="1:11" s="342" customFormat="1" ht="16.5">
      <c r="A170" s="336" t="s">
        <v>706</v>
      </c>
      <c r="I170" s="340"/>
    </row>
    <row r="171" spans="1:11" s="342" customFormat="1" ht="16.5">
      <c r="A171" s="339" t="s">
        <v>1174</v>
      </c>
      <c r="B171" s="343" t="s">
        <v>22</v>
      </c>
      <c r="C171" s="341">
        <v>111556</v>
      </c>
      <c r="D171" s="344"/>
      <c r="E171" s="341">
        <v>12429207</v>
      </c>
      <c r="F171" s="340"/>
      <c r="G171" s="341">
        <v>12369277</v>
      </c>
      <c r="H171" s="344"/>
      <c r="I171" s="341">
        <f>SUM(C171)+SUM(E171)-SUM(G171)</f>
        <v>171486</v>
      </c>
    </row>
    <row r="172" spans="1:11" s="342" customFormat="1" ht="16.5">
      <c r="A172" s="354" t="s">
        <v>736</v>
      </c>
      <c r="B172" s="349" t="s">
        <v>22</v>
      </c>
      <c r="C172" s="350">
        <f>SUM(C171:C171)</f>
        <v>111556</v>
      </c>
      <c r="D172" s="351"/>
      <c r="E172" s="350">
        <f>SUM(E171:E171)</f>
        <v>12429207</v>
      </c>
      <c r="F172" s="351"/>
      <c r="G172" s="350">
        <f>SUM(G171:G171)</f>
        <v>12369277</v>
      </c>
      <c r="H172" s="351"/>
      <c r="I172" s="350">
        <f>SUM(I171:I171)</f>
        <v>171486</v>
      </c>
    </row>
    <row r="173" spans="1:11" s="342" customFormat="1" ht="16.5">
      <c r="C173" s="340"/>
      <c r="D173" s="340"/>
      <c r="E173" s="340"/>
      <c r="F173" s="340"/>
      <c r="G173" s="340"/>
      <c r="H173" s="340"/>
      <c r="I173" s="340"/>
    </row>
    <row r="174" spans="1:11" s="342" customFormat="1" ht="16.5">
      <c r="A174" s="335" t="s">
        <v>617</v>
      </c>
      <c r="B174" s="343" t="s">
        <v>22</v>
      </c>
      <c r="C174" s="340"/>
      <c r="D174" s="344"/>
      <c r="E174" s="340"/>
      <c r="F174" s="344"/>
      <c r="G174" s="340"/>
      <c r="H174" s="344"/>
      <c r="I174" s="711"/>
    </row>
    <row r="175" spans="1:11" s="342" customFormat="1" ht="16.5">
      <c r="A175" s="335"/>
      <c r="B175" s="343" t="s">
        <v>22</v>
      </c>
      <c r="C175" s="340"/>
      <c r="D175" s="344"/>
      <c r="E175" s="340"/>
      <c r="F175" s="344"/>
      <c r="G175" s="340"/>
      <c r="H175" s="344"/>
      <c r="I175" s="711"/>
    </row>
    <row r="176" spans="1:11" s="342" customFormat="1" ht="16.5">
      <c r="A176" s="336" t="s">
        <v>1297</v>
      </c>
      <c r="B176" s="771" t="s">
        <v>22</v>
      </c>
      <c r="C176"/>
      <c r="D176"/>
      <c r="E176"/>
      <c r="F176"/>
      <c r="G176"/>
      <c r="H176" s="344"/>
      <c r="I176" s="711"/>
      <c r="K176" s="341"/>
    </row>
    <row r="177" spans="1:11" s="342" customFormat="1" ht="16.5">
      <c r="A177" s="339" t="s">
        <v>1056</v>
      </c>
      <c r="B177" s="771" t="s">
        <v>22</v>
      </c>
      <c r="C177" s="341">
        <v>340369</v>
      </c>
      <c r="D177" s="772"/>
      <c r="E177" s="341">
        <v>30794672</v>
      </c>
      <c r="F177" s="771"/>
      <c r="G177" s="341">
        <v>30729773</v>
      </c>
      <c r="H177" s="344"/>
      <c r="I177" s="341">
        <f>SUM(C177)+SUM(E177)-SUM(G177)</f>
        <v>405268</v>
      </c>
    </row>
    <row r="178" spans="1:11" s="342" customFormat="1" ht="16.5">
      <c r="A178" s="336" t="s">
        <v>1273</v>
      </c>
      <c r="B178" s="771" t="s">
        <v>22</v>
      </c>
      <c r="C178" s="341"/>
      <c r="D178" s="772"/>
      <c r="E178" s="341"/>
      <c r="F178" s="771"/>
      <c r="G178" s="341"/>
      <c r="H178" s="344"/>
      <c r="I178" s="341" t="s">
        <v>22</v>
      </c>
    </row>
    <row r="179" spans="1:11" s="342" customFormat="1" ht="16.5">
      <c r="A179" s="339" t="s">
        <v>737</v>
      </c>
      <c r="B179" s="771" t="s">
        <v>22</v>
      </c>
      <c r="C179" s="341">
        <v>569</v>
      </c>
      <c r="D179" s="772"/>
      <c r="E179" s="341">
        <v>6922</v>
      </c>
      <c r="F179" s="771"/>
      <c r="G179" s="341">
        <v>7491</v>
      </c>
      <c r="H179" s="344"/>
      <c r="I179" s="341">
        <f>SUM(C179)+SUM(E179)-SUM(G179)</f>
        <v>0</v>
      </c>
    </row>
    <row r="180" spans="1:11" s="342" customFormat="1" ht="16.5">
      <c r="A180" s="354" t="s">
        <v>738</v>
      </c>
      <c r="B180" s="349" t="s">
        <v>22</v>
      </c>
      <c r="C180" s="350">
        <f>SUM(C177:C179)</f>
        <v>340938</v>
      </c>
      <c r="D180" s="351"/>
      <c r="E180" s="350">
        <f>SUM(E177:E179)</f>
        <v>30801594</v>
      </c>
      <c r="F180" s="351"/>
      <c r="G180" s="350">
        <f>SUM(G177:G179)</f>
        <v>30737264</v>
      </c>
      <c r="H180" s="351"/>
      <c r="I180" s="350">
        <f>SUM(I177:I179)</f>
        <v>405268</v>
      </c>
    </row>
    <row r="181" spans="1:11" s="342" customFormat="1" ht="16.5"/>
    <row r="182" spans="1:11" s="342" customFormat="1" ht="16.5">
      <c r="K182" s="341"/>
    </row>
    <row r="183" spans="1:11" s="342" customFormat="1" ht="16.5">
      <c r="K183" s="341"/>
    </row>
    <row r="184" spans="1:11" s="342" customFormat="1" ht="16.5">
      <c r="K184" s="341"/>
    </row>
    <row r="185" spans="1:11" s="342" customFormat="1" ht="16.5">
      <c r="A185" s="335" t="s">
        <v>659</v>
      </c>
      <c r="B185" s="343" t="s">
        <v>22</v>
      </c>
      <c r="C185" s="340"/>
      <c r="D185" s="344"/>
      <c r="E185" s="340"/>
      <c r="F185" s="344"/>
      <c r="G185" s="340"/>
      <c r="H185" s="344"/>
      <c r="I185" s="711"/>
      <c r="K185" s="341"/>
    </row>
    <row r="186" spans="1:11" s="353" customFormat="1" ht="16.5">
      <c r="A186" s="336" t="s">
        <v>22</v>
      </c>
      <c r="B186" s="343" t="s">
        <v>22</v>
      </c>
      <c r="C186" s="340"/>
      <c r="D186" s="344"/>
      <c r="E186" s="340"/>
      <c r="F186" s="344"/>
      <c r="G186" s="340"/>
      <c r="H186" s="344"/>
      <c r="I186" s="341"/>
      <c r="K186" s="341"/>
    </row>
    <row r="187" spans="1:11" s="342" customFormat="1" ht="16.5">
      <c r="A187" s="336" t="s">
        <v>1269</v>
      </c>
      <c r="B187" s="771" t="s">
        <v>22</v>
      </c>
      <c r="C187"/>
      <c r="D187"/>
      <c r="E187"/>
      <c r="F187"/>
      <c r="G187"/>
      <c r="H187" s="344"/>
      <c r="I187" s="341" t="s">
        <v>22</v>
      </c>
    </row>
    <row r="188" spans="1:11" s="342" customFormat="1" ht="16.5">
      <c r="A188" s="339" t="s">
        <v>739</v>
      </c>
      <c r="B188" s="771" t="s">
        <v>22</v>
      </c>
      <c r="C188" s="341">
        <v>74509</v>
      </c>
      <c r="D188" s="772"/>
      <c r="E188" s="341">
        <v>1011415</v>
      </c>
      <c r="F188" s="771"/>
      <c r="G188" s="341">
        <v>966950</v>
      </c>
      <c r="H188" s="344"/>
      <c r="I188" s="341">
        <f>SUM(C188)+SUM(E188)-SUM(G188)</f>
        <v>118974</v>
      </c>
    </row>
    <row r="189" spans="1:11" s="342" customFormat="1" ht="16.5">
      <c r="A189" s="339" t="s">
        <v>1280</v>
      </c>
      <c r="B189" s="771" t="s">
        <v>22</v>
      </c>
      <c r="C189" s="341"/>
      <c r="D189" s="772"/>
      <c r="E189" s="341"/>
      <c r="F189" s="771"/>
      <c r="G189" s="341"/>
      <c r="H189" s="344"/>
      <c r="I189" s="341" t="s">
        <v>22</v>
      </c>
    </row>
    <row r="190" spans="1:11" s="342" customFormat="1" ht="16.5">
      <c r="A190" s="336" t="s">
        <v>1165</v>
      </c>
      <c r="B190" s="771" t="s">
        <v>22</v>
      </c>
      <c r="C190" s="341">
        <v>46769370596</v>
      </c>
      <c r="D190" s="772"/>
      <c r="E190" s="341">
        <v>5532049643</v>
      </c>
      <c r="F190" s="771"/>
      <c r="G190" s="341">
        <v>12047792466</v>
      </c>
      <c r="H190" s="344" t="s">
        <v>22</v>
      </c>
      <c r="I190" s="341">
        <f>SUM(C190)+SUM(E190)-SUM(G190)</f>
        <v>40253627773</v>
      </c>
    </row>
    <row r="191" spans="1:11" s="342" customFormat="1" ht="16.5">
      <c r="A191" s="348" t="s">
        <v>740</v>
      </c>
      <c r="B191" s="349" t="s">
        <v>22</v>
      </c>
      <c r="C191" s="350">
        <f>SUM(C188:C190)</f>
        <v>46769445105</v>
      </c>
      <c r="D191" s="351" t="s">
        <v>22</v>
      </c>
      <c r="E191" s="350">
        <f>SUM(E188:E190)</f>
        <v>5533061058</v>
      </c>
      <c r="F191" s="351" t="s">
        <v>22</v>
      </c>
      <c r="G191" s="350">
        <f>SUM(G188:G190)</f>
        <v>12048759416</v>
      </c>
      <c r="H191" s="351" t="s">
        <v>22</v>
      </c>
      <c r="I191" s="350">
        <f>SUM(I188:I190)</f>
        <v>40253746747</v>
      </c>
    </row>
    <row r="192" spans="1:11" s="342" customFormat="1" ht="16.5">
      <c r="A192" s="348"/>
      <c r="B192" s="349"/>
      <c r="C192" s="627"/>
      <c r="D192" s="351"/>
      <c r="E192" s="627"/>
      <c r="F192" s="351"/>
      <c r="G192" s="627"/>
      <c r="H192" s="351"/>
      <c r="I192" s="627"/>
    </row>
    <row r="193" spans="1:11" s="342" customFormat="1" ht="16.5">
      <c r="A193" s="339"/>
      <c r="B193" s="343"/>
      <c r="C193" s="340"/>
      <c r="D193" s="344"/>
      <c r="E193" s="340"/>
      <c r="F193" s="344"/>
      <c r="G193" s="340"/>
      <c r="H193" s="344"/>
      <c r="I193" s="710"/>
      <c r="K193" s="341"/>
    </row>
    <row r="194" spans="1:11" s="342" customFormat="1" ht="16.5">
      <c r="A194" s="335" t="s">
        <v>741</v>
      </c>
      <c r="B194" s="343"/>
      <c r="C194" s="340"/>
      <c r="D194" s="344"/>
      <c r="E194" s="340"/>
      <c r="F194" s="344"/>
      <c r="G194" s="340"/>
      <c r="H194" s="344"/>
      <c r="I194" s="341"/>
      <c r="K194" s="341"/>
    </row>
    <row r="195" spans="1:11" s="342" customFormat="1" ht="16.5">
      <c r="A195" s="336" t="s">
        <v>22</v>
      </c>
      <c r="B195" s="343"/>
      <c r="C195" s="340"/>
      <c r="D195" s="344"/>
      <c r="E195" s="340"/>
      <c r="F195" s="344"/>
      <c r="G195" s="340"/>
      <c r="H195" s="344"/>
      <c r="I195" s="341"/>
      <c r="K195" s="341"/>
    </row>
    <row r="196" spans="1:11" s="353" customFormat="1" ht="16.5">
      <c r="A196" s="339" t="s">
        <v>1269</v>
      </c>
      <c r="B196" s="771" t="s">
        <v>22</v>
      </c>
      <c r="C196"/>
      <c r="D196"/>
      <c r="E196"/>
      <c r="F196"/>
      <c r="G196"/>
      <c r="H196" s="706"/>
      <c r="I196" s="706"/>
    </row>
    <row r="197" spans="1:11" s="342" customFormat="1" ht="16.5">
      <c r="A197" s="339" t="s">
        <v>743</v>
      </c>
      <c r="B197" s="771" t="s">
        <v>22</v>
      </c>
      <c r="C197" s="341">
        <v>416446</v>
      </c>
      <c r="D197" s="772"/>
      <c r="E197" s="341">
        <v>0</v>
      </c>
      <c r="F197" s="771"/>
      <c r="G197" s="341">
        <v>0</v>
      </c>
      <c r="H197" s="707"/>
      <c r="I197" s="341">
        <f t="shared" ref="I197:I208" si="10">SUM(C197)+SUM(E197)-SUM(G197)</f>
        <v>416446</v>
      </c>
    </row>
    <row r="198" spans="1:11" s="342" customFormat="1" ht="16.5">
      <c r="A198" s="339" t="s">
        <v>1154</v>
      </c>
      <c r="B198" s="771" t="s">
        <v>22</v>
      </c>
      <c r="C198" s="341">
        <v>13367</v>
      </c>
      <c r="D198" s="772"/>
      <c r="E198" s="341">
        <v>203377</v>
      </c>
      <c r="F198" s="771"/>
      <c r="G198" s="341">
        <v>203947</v>
      </c>
      <c r="H198" s="344"/>
      <c r="I198" s="341">
        <f t="shared" si="10"/>
        <v>12797</v>
      </c>
    </row>
    <row r="199" spans="1:11" s="346" customFormat="1" ht="16.5">
      <c r="A199" s="346" t="s">
        <v>1298</v>
      </c>
      <c r="B199" s="771" t="s">
        <v>22</v>
      </c>
      <c r="C199" s="341" t="s">
        <v>22</v>
      </c>
      <c r="D199" s="772"/>
      <c r="E199" s="341"/>
      <c r="F199" s="771"/>
      <c r="G199" s="341"/>
      <c r="H199" s="344"/>
      <c r="I199" s="341" t="s">
        <v>22</v>
      </c>
    </row>
    <row r="200" spans="1:11" s="339" customFormat="1" ht="16.5">
      <c r="A200" s="339" t="s">
        <v>1149</v>
      </c>
      <c r="B200" s="771" t="s">
        <v>22</v>
      </c>
      <c r="C200" s="341">
        <v>900013</v>
      </c>
      <c r="D200" s="772"/>
      <c r="E200" s="341">
        <v>2136</v>
      </c>
      <c r="F200" s="771"/>
      <c r="G200" s="341">
        <v>50739</v>
      </c>
      <c r="H200" s="344"/>
      <c r="I200" s="341">
        <f t="shared" si="10"/>
        <v>851410</v>
      </c>
    </row>
    <row r="201" spans="1:11" s="342" customFormat="1" ht="16.5">
      <c r="A201" s="339" t="s">
        <v>1270</v>
      </c>
      <c r="B201" s="771" t="s">
        <v>22</v>
      </c>
      <c r="C201" s="341" t="s">
        <v>22</v>
      </c>
      <c r="D201" s="772"/>
      <c r="E201" s="341"/>
      <c r="F201" s="771"/>
      <c r="G201" s="341"/>
      <c r="H201" s="344"/>
      <c r="I201" s="341" t="s">
        <v>22</v>
      </c>
    </row>
    <row r="202" spans="1:11" s="342" customFormat="1" ht="16.5">
      <c r="A202" s="339" t="s">
        <v>744</v>
      </c>
      <c r="B202" s="771" t="s">
        <v>22</v>
      </c>
      <c r="C202" s="341">
        <v>67097</v>
      </c>
      <c r="D202" s="772"/>
      <c r="E202" s="341">
        <v>205141</v>
      </c>
      <c r="F202" s="771"/>
      <c r="G202" s="341">
        <v>157371</v>
      </c>
      <c r="H202" s="344"/>
      <c r="I202" s="341">
        <f t="shared" si="10"/>
        <v>114867</v>
      </c>
      <c r="K202" s="341"/>
    </row>
    <row r="203" spans="1:11" s="342" customFormat="1" ht="16.5">
      <c r="A203" s="339" t="s">
        <v>1282</v>
      </c>
      <c r="B203" s="771" t="s">
        <v>22</v>
      </c>
      <c r="C203" s="341" t="s">
        <v>22</v>
      </c>
      <c r="D203" s="772"/>
      <c r="E203" s="341"/>
      <c r="F203" s="771"/>
      <c r="G203" s="341"/>
      <c r="H203" s="344"/>
      <c r="I203" s="341" t="s">
        <v>22</v>
      </c>
      <c r="K203" s="341"/>
    </row>
    <row r="204" spans="1:11" s="342" customFormat="1" ht="16.5">
      <c r="A204" s="339" t="s">
        <v>1155</v>
      </c>
      <c r="B204" s="771" t="s">
        <v>22</v>
      </c>
      <c r="C204" s="341">
        <v>3670074</v>
      </c>
      <c r="D204" s="772"/>
      <c r="E204" s="341">
        <v>7709011788</v>
      </c>
      <c r="F204" s="771"/>
      <c r="G204" s="341">
        <v>7704646978</v>
      </c>
      <c r="H204" s="344"/>
      <c r="I204" s="341">
        <f t="shared" si="10"/>
        <v>8034884</v>
      </c>
      <c r="K204" s="341"/>
    </row>
    <row r="205" spans="1:11" s="342" customFormat="1" ht="16.5">
      <c r="A205" s="339" t="s">
        <v>1271</v>
      </c>
      <c r="B205" s="771" t="s">
        <v>22</v>
      </c>
      <c r="C205" s="341" t="s">
        <v>22</v>
      </c>
      <c r="D205" s="772"/>
      <c r="E205" s="341"/>
      <c r="F205" s="771"/>
      <c r="G205" s="341"/>
      <c r="H205" s="344"/>
      <c r="I205" s="341" t="s">
        <v>22</v>
      </c>
      <c r="K205" s="341"/>
    </row>
    <row r="206" spans="1:11" s="342" customFormat="1" ht="16.5">
      <c r="A206" s="339" t="s">
        <v>1175</v>
      </c>
      <c r="B206" s="771" t="s">
        <v>22</v>
      </c>
      <c r="C206" s="341">
        <v>744975</v>
      </c>
      <c r="D206" s="772"/>
      <c r="E206" s="341">
        <v>587321</v>
      </c>
      <c r="F206" s="771"/>
      <c r="G206" s="341">
        <v>620996</v>
      </c>
      <c r="H206" s="344"/>
      <c r="I206" s="341">
        <f t="shared" si="10"/>
        <v>711300</v>
      </c>
      <c r="K206" s="341"/>
    </row>
    <row r="207" spans="1:11" s="342" customFormat="1" ht="16.5">
      <c r="A207" s="339" t="s">
        <v>1360</v>
      </c>
      <c r="B207" s="771" t="s">
        <v>22</v>
      </c>
      <c r="C207" s="341">
        <v>20518440</v>
      </c>
      <c r="D207" s="772"/>
      <c r="E207" s="341">
        <v>64891067</v>
      </c>
      <c r="F207" s="771"/>
      <c r="G207" s="341">
        <v>66491356</v>
      </c>
      <c r="H207" s="344"/>
      <c r="I207" s="341">
        <f t="shared" si="10"/>
        <v>18918151</v>
      </c>
      <c r="K207" s="341"/>
    </row>
    <row r="208" spans="1:11" s="342" customFormat="1" ht="16.5">
      <c r="A208" s="339" t="s">
        <v>1112</v>
      </c>
      <c r="B208" s="771" t="s">
        <v>22</v>
      </c>
      <c r="C208" s="341">
        <v>1756074</v>
      </c>
      <c r="D208" s="772"/>
      <c r="E208" s="341">
        <v>2449744</v>
      </c>
      <c r="F208" s="771"/>
      <c r="G208" s="341">
        <v>2137450</v>
      </c>
      <c r="H208" s="344"/>
      <c r="I208" s="341">
        <f t="shared" si="10"/>
        <v>2068368</v>
      </c>
      <c r="K208" s="341"/>
    </row>
    <row r="209" spans="1:11" s="342" customFormat="1" ht="16.5">
      <c r="A209" s="346" t="s">
        <v>1299</v>
      </c>
      <c r="B209" s="771" t="s">
        <v>22</v>
      </c>
      <c r="C209" s="341"/>
      <c r="D209" s="772"/>
      <c r="E209" s="341"/>
      <c r="F209" s="771"/>
      <c r="G209" s="341"/>
      <c r="H209" s="344"/>
      <c r="I209" s="341"/>
      <c r="K209" s="341"/>
    </row>
    <row r="210" spans="1:11" s="342" customFormat="1" ht="16.5">
      <c r="A210" s="339" t="s">
        <v>1159</v>
      </c>
      <c r="B210" s="771" t="s">
        <v>22</v>
      </c>
      <c r="C210" s="341">
        <v>5238804</v>
      </c>
      <c r="D210" s="772"/>
      <c r="E210" s="341">
        <v>56410976</v>
      </c>
      <c r="F210" s="771"/>
      <c r="G210" s="341">
        <v>60850516</v>
      </c>
      <c r="H210" s="344"/>
      <c r="I210" s="341">
        <f>SUM(C210)+SUM(E210)-SUM(G210)</f>
        <v>799264</v>
      </c>
      <c r="K210" s="341"/>
    </row>
    <row r="211" spans="1:11" s="342" customFormat="1" ht="16.5">
      <c r="A211" s="339" t="s">
        <v>1283</v>
      </c>
      <c r="B211" s="771"/>
      <c r="C211" s="341"/>
      <c r="D211" s="772"/>
      <c r="E211" s="341"/>
      <c r="F211" s="771"/>
      <c r="G211" s="341"/>
      <c r="H211" s="344"/>
      <c r="I211" s="341"/>
      <c r="K211" s="341"/>
    </row>
    <row r="212" spans="1:11" s="342" customFormat="1" ht="16.5">
      <c r="A212" s="339" t="s">
        <v>1176</v>
      </c>
      <c r="B212" s="771" t="s">
        <v>22</v>
      </c>
      <c r="C212" s="341">
        <v>22869</v>
      </c>
      <c r="D212" s="772"/>
      <c r="E212" s="341">
        <v>6118</v>
      </c>
      <c r="F212" s="771"/>
      <c r="G212" s="341">
        <v>5875</v>
      </c>
      <c r="H212" s="344"/>
      <c r="I212" s="341">
        <f t="shared" ref="I212" si="11">SUM(C212)+SUM(E212)-SUM(G212)</f>
        <v>23112</v>
      </c>
      <c r="K212" s="341"/>
    </row>
    <row r="213" spans="1:11" s="342" customFormat="1" ht="16.5">
      <c r="A213" s="346" t="s">
        <v>1300</v>
      </c>
      <c r="B213" s="771" t="s">
        <v>22</v>
      </c>
      <c r="C213" s="341" t="s">
        <v>22</v>
      </c>
      <c r="D213" s="772"/>
      <c r="E213" s="341"/>
      <c r="F213" s="771"/>
      <c r="G213" s="341"/>
      <c r="H213" s="344"/>
      <c r="I213" s="341" t="s">
        <v>22</v>
      </c>
      <c r="K213" s="341"/>
    </row>
    <row r="214" spans="1:11" s="342" customFormat="1" ht="16.5">
      <c r="A214" s="339" t="s">
        <v>752</v>
      </c>
      <c r="B214" s="771" t="s">
        <v>22</v>
      </c>
      <c r="C214" s="341">
        <v>6630</v>
      </c>
      <c r="D214" s="772"/>
      <c r="E214" s="341">
        <v>10400</v>
      </c>
      <c r="F214" s="771"/>
      <c r="G214" s="341">
        <v>7600</v>
      </c>
      <c r="H214" s="344"/>
      <c r="I214" s="341">
        <f>SUM(C214)+SUM(E214)-SUM(G214)</f>
        <v>9430</v>
      </c>
    </row>
    <row r="215" spans="1:11" s="342" customFormat="1" ht="16.5">
      <c r="A215" s="339" t="s">
        <v>1161</v>
      </c>
      <c r="B215" s="771" t="s">
        <v>22</v>
      </c>
      <c r="C215" s="341">
        <v>12758679</v>
      </c>
      <c r="D215" s="772"/>
      <c r="E215" s="341">
        <v>36888758</v>
      </c>
      <c r="F215" s="771"/>
      <c r="G215" s="341">
        <v>36447566</v>
      </c>
      <c r="H215" s="22"/>
      <c r="I215" s="341">
        <f>SUM(C215)+SUM(E215)-SUM(G215)</f>
        <v>13199871</v>
      </c>
    </row>
    <row r="216" spans="1:11" s="342" customFormat="1" ht="18.75" customHeight="1">
      <c r="A216" s="339" t="s">
        <v>1285</v>
      </c>
      <c r="B216" s="771" t="s">
        <v>22</v>
      </c>
      <c r="C216" s="341" t="s">
        <v>22</v>
      </c>
      <c r="D216" s="772"/>
      <c r="E216" s="341"/>
      <c r="F216" s="771"/>
      <c r="G216" s="341"/>
      <c r="H216" s="344" t="s">
        <v>22</v>
      </c>
      <c r="I216" s="341" t="s">
        <v>22</v>
      </c>
    </row>
    <row r="217" spans="1:11" s="342" customFormat="1" ht="16.5">
      <c r="A217" s="339" t="s">
        <v>745</v>
      </c>
      <c r="B217" s="771" t="s">
        <v>22</v>
      </c>
      <c r="C217" s="341">
        <v>1296140</v>
      </c>
      <c r="D217" s="772"/>
      <c r="E217" s="341">
        <v>9623</v>
      </c>
      <c r="F217" s="771"/>
      <c r="G217" s="341">
        <v>30158</v>
      </c>
      <c r="H217" s="344"/>
      <c r="I217" s="341">
        <f>SUM(C217)+SUM(E217)-SUM(G217)</f>
        <v>1275605</v>
      </c>
      <c r="K217" s="341"/>
    </row>
    <row r="218" spans="1:11" s="342" customFormat="1" ht="16.5">
      <c r="A218" s="339" t="s">
        <v>1272</v>
      </c>
      <c r="B218" s="771" t="s">
        <v>22</v>
      </c>
      <c r="C218" s="341" t="s">
        <v>22</v>
      </c>
      <c r="D218" s="772"/>
      <c r="E218" s="341"/>
      <c r="F218" s="771"/>
      <c r="G218" s="341"/>
      <c r="H218" s="344"/>
      <c r="I218" s="341" t="s">
        <v>22</v>
      </c>
      <c r="K218" s="341"/>
    </row>
    <row r="219" spans="1:11" s="342" customFormat="1" ht="16.5">
      <c r="A219" s="336" t="s">
        <v>1150</v>
      </c>
      <c r="B219" s="771" t="s">
        <v>22</v>
      </c>
      <c r="C219" s="341">
        <v>0</v>
      </c>
      <c r="D219" s="772"/>
      <c r="E219" s="341">
        <v>90074817</v>
      </c>
      <c r="F219" s="771"/>
      <c r="G219" s="341">
        <v>90074817</v>
      </c>
      <c r="H219" s="344"/>
      <c r="I219" s="341">
        <f>SUM(C219)+SUM(E219)-SUM(G219)</f>
        <v>0</v>
      </c>
      <c r="K219" s="341"/>
    </row>
    <row r="220" spans="1:11" s="342" customFormat="1" ht="16.5">
      <c r="A220" s="339" t="s">
        <v>1177</v>
      </c>
      <c r="B220" s="771" t="s">
        <v>22</v>
      </c>
      <c r="C220" s="341">
        <v>49666417</v>
      </c>
      <c r="D220" s="772"/>
      <c r="E220" s="341">
        <v>76913524</v>
      </c>
      <c r="F220" s="771"/>
      <c r="G220" s="341">
        <v>73581773</v>
      </c>
      <c r="H220" s="344"/>
      <c r="I220" s="341">
        <f>SUM(C220)+SUM(E220)-SUM(G220)</f>
        <v>52998168</v>
      </c>
      <c r="K220" s="341"/>
    </row>
    <row r="221" spans="1:11" s="342" customFormat="1" ht="16.5">
      <c r="K221" s="341"/>
    </row>
    <row r="222" spans="1:11" s="342" customFormat="1" ht="16.5">
      <c r="K222" s="341"/>
    </row>
    <row r="223" spans="1:11" s="342" customFormat="1" ht="16.5">
      <c r="K223" s="341"/>
    </row>
    <row r="224" spans="1:11" s="342" customFormat="1" ht="16.5">
      <c r="K224" s="341"/>
    </row>
    <row r="225" spans="1:11" s="342" customFormat="1" ht="16.5">
      <c r="K225" s="341"/>
    </row>
    <row r="226" spans="1:11" s="342" customFormat="1" ht="16.5">
      <c r="A226" s="824" t="s">
        <v>749</v>
      </c>
      <c r="K226" s="341"/>
    </row>
    <row r="227" spans="1:11" s="342" customFormat="1" ht="16.5">
      <c r="K227" s="341"/>
    </row>
    <row r="228" spans="1:11" ht="16.5">
      <c r="A228" s="339" t="s">
        <v>1274</v>
      </c>
      <c r="B228" s="771" t="s">
        <v>22</v>
      </c>
      <c r="C228" s="341"/>
      <c r="D228" s="772"/>
      <c r="E228" s="341"/>
      <c r="F228" s="771"/>
      <c r="G228" s="341"/>
      <c r="H228" s="344"/>
      <c r="I228" s="341" t="s">
        <v>22</v>
      </c>
      <c r="K228" s="341"/>
    </row>
    <row r="229" spans="1:11" s="342" customFormat="1" ht="16.5">
      <c r="A229" s="339" t="s">
        <v>1118</v>
      </c>
      <c r="B229" s="771" t="s">
        <v>22</v>
      </c>
      <c r="C229" s="341">
        <v>12947</v>
      </c>
      <c r="D229" s="772"/>
      <c r="E229" s="341">
        <v>22071407</v>
      </c>
      <c r="F229" s="771"/>
      <c r="G229" s="341">
        <v>22083834</v>
      </c>
      <c r="H229" s="344"/>
      <c r="I229" s="341">
        <f>SUM(C229)+SUM(E229)-SUM(G229)</f>
        <v>520</v>
      </c>
      <c r="K229" s="341"/>
    </row>
    <row r="230" spans="1:11" s="342" customFormat="1" ht="16.5">
      <c r="A230" s="336" t="s">
        <v>1156</v>
      </c>
      <c r="B230" s="771" t="s">
        <v>22</v>
      </c>
      <c r="C230" s="341">
        <v>350344</v>
      </c>
      <c r="D230" s="772"/>
      <c r="E230" s="341">
        <v>417160659</v>
      </c>
      <c r="F230" s="771"/>
      <c r="G230" s="341">
        <v>386098497</v>
      </c>
      <c r="H230" s="344"/>
      <c r="I230" s="341">
        <f>SUM(C230)+SUM(E230)-SUM(G230)</f>
        <v>31412506</v>
      </c>
      <c r="K230" s="341"/>
    </row>
    <row r="231" spans="1:11" s="342" customFormat="1" ht="16.5">
      <c r="A231" s="336" t="s">
        <v>1114</v>
      </c>
      <c r="B231" s="771" t="s">
        <v>22</v>
      </c>
      <c r="C231" s="341">
        <v>125721</v>
      </c>
      <c r="D231" s="772"/>
      <c r="E231" s="341">
        <v>1843878156</v>
      </c>
      <c r="F231" s="771"/>
      <c r="G231" s="341">
        <v>1843617872</v>
      </c>
      <c r="H231" s="344"/>
      <c r="I231" s="341">
        <f>SUM(C231)+SUM(E231)-SUM(G231)</f>
        <v>386005</v>
      </c>
      <c r="K231" s="341"/>
    </row>
    <row r="232" spans="1:11" s="342" customFormat="1" ht="16.5">
      <c r="A232" s="339" t="s">
        <v>1157</v>
      </c>
      <c r="B232" s="771" t="s">
        <v>22</v>
      </c>
      <c r="C232" s="341">
        <v>5660</v>
      </c>
      <c r="D232" s="772"/>
      <c r="E232" s="341">
        <v>0</v>
      </c>
      <c r="F232" s="771"/>
      <c r="G232" s="341">
        <v>107</v>
      </c>
      <c r="H232" s="344"/>
      <c r="I232" s="341">
        <f>SUM(C232)+SUM(E232)-SUM(G232)</f>
        <v>5553</v>
      </c>
      <c r="K232" s="341"/>
    </row>
    <row r="233" spans="1:11" s="342" customFormat="1" ht="16.5">
      <c r="A233" s="339" t="s">
        <v>746</v>
      </c>
      <c r="B233" s="771" t="s">
        <v>22</v>
      </c>
      <c r="C233" s="341">
        <v>1570192</v>
      </c>
      <c r="D233" s="772"/>
      <c r="E233" s="341">
        <v>3505651</v>
      </c>
      <c r="F233" s="771"/>
      <c r="G233" s="341">
        <v>3528879</v>
      </c>
      <c r="H233" s="344"/>
      <c r="I233" s="341">
        <f>SUM(C233)+SUM(E233)-SUM(G233)</f>
        <v>1546964</v>
      </c>
      <c r="K233" s="341"/>
    </row>
    <row r="234" spans="1:11" s="342" customFormat="1" ht="16.5">
      <c r="A234" s="339" t="s">
        <v>1275</v>
      </c>
      <c r="B234" s="771" t="s">
        <v>22</v>
      </c>
      <c r="C234" s="341" t="s">
        <v>22</v>
      </c>
      <c r="D234" s="772"/>
      <c r="E234" s="341" t="s">
        <v>22</v>
      </c>
      <c r="F234" s="771"/>
      <c r="G234" s="341" t="s">
        <v>22</v>
      </c>
      <c r="H234" s="344"/>
      <c r="I234" s="341" t="s">
        <v>22</v>
      </c>
      <c r="K234" s="341"/>
    </row>
    <row r="235" spans="1:11" s="342" customFormat="1" ht="16.5">
      <c r="A235" s="339" t="s">
        <v>750</v>
      </c>
      <c r="B235" s="771" t="s">
        <v>22</v>
      </c>
      <c r="C235" s="341">
        <v>30411218</v>
      </c>
      <c r="D235" s="772"/>
      <c r="E235" s="341">
        <v>737467723</v>
      </c>
      <c r="F235" s="771"/>
      <c r="G235" s="341">
        <v>727761462</v>
      </c>
      <c r="H235" s="344"/>
      <c r="I235" s="341">
        <f>SUM(C235)+SUM(E235)-SUM(G235)</f>
        <v>40117479</v>
      </c>
      <c r="K235" s="341"/>
    </row>
    <row r="236" spans="1:11" s="342" customFormat="1" ht="16.5">
      <c r="A236" s="339" t="s">
        <v>1288</v>
      </c>
      <c r="B236" s="771" t="s">
        <v>22</v>
      </c>
      <c r="C236" s="341" t="s">
        <v>22</v>
      </c>
      <c r="D236" s="772"/>
      <c r="E236" s="341" t="s">
        <v>22</v>
      </c>
      <c r="F236" s="771"/>
      <c r="G236" s="341" t="s">
        <v>22</v>
      </c>
      <c r="H236" s="344"/>
      <c r="I236" s="341" t="s">
        <v>22</v>
      </c>
      <c r="K236" s="341"/>
    </row>
    <row r="237" spans="1:11" s="342" customFormat="1" ht="15" customHeight="1">
      <c r="A237" s="339" t="s">
        <v>1178</v>
      </c>
      <c r="B237" s="771" t="s">
        <v>22</v>
      </c>
      <c r="C237" s="341">
        <v>-277426</v>
      </c>
      <c r="D237" s="772"/>
      <c r="E237" s="341">
        <v>17698442</v>
      </c>
      <c r="F237" s="771"/>
      <c r="G237" s="341">
        <v>17836417</v>
      </c>
      <c r="H237" s="344"/>
      <c r="I237" s="341">
        <f>SUM(C237)+SUM(E237)-SUM(G237)</f>
        <v>-415401</v>
      </c>
      <c r="K237" s="341"/>
    </row>
    <row r="238" spans="1:11" s="342" customFormat="1" ht="16.5">
      <c r="A238" s="339" t="s">
        <v>1289</v>
      </c>
      <c r="B238" s="771" t="s">
        <v>22</v>
      </c>
      <c r="C238" s="341" t="s">
        <v>22</v>
      </c>
      <c r="D238" s="772"/>
      <c r="E238" s="341" t="s">
        <v>22</v>
      </c>
      <c r="F238" s="771"/>
      <c r="G238" s="341" t="s">
        <v>22</v>
      </c>
      <c r="H238" s="344"/>
      <c r="I238" s="341" t="s">
        <v>22</v>
      </c>
      <c r="K238" s="341"/>
    </row>
    <row r="239" spans="1:11" s="342" customFormat="1" ht="16.5">
      <c r="A239" s="339" t="s">
        <v>1113</v>
      </c>
      <c r="B239" s="771" t="s">
        <v>22</v>
      </c>
      <c r="C239" s="341">
        <v>22709985</v>
      </c>
      <c r="D239" s="772"/>
      <c r="E239" s="341">
        <v>211600484</v>
      </c>
      <c r="F239" s="771"/>
      <c r="G239" s="341">
        <v>214747812</v>
      </c>
      <c r="H239" s="344"/>
      <c r="I239" s="341">
        <f>SUM(C239)+SUM(E239)-SUM(G239)</f>
        <v>19562657</v>
      </c>
      <c r="K239" s="341"/>
    </row>
    <row r="240" spans="1:11" s="342" customFormat="1" ht="16.5">
      <c r="A240" s="339" t="s">
        <v>1179</v>
      </c>
      <c r="B240" s="771" t="s">
        <v>22</v>
      </c>
      <c r="C240" s="341">
        <v>6728612</v>
      </c>
      <c r="D240" s="772"/>
      <c r="E240" s="341">
        <v>104340838</v>
      </c>
      <c r="F240" s="771"/>
      <c r="G240" s="341">
        <v>99197571</v>
      </c>
      <c r="H240" s="344"/>
      <c r="I240" s="341">
        <f>SUM(C240)+SUM(E240)-SUM(G240)</f>
        <v>11871879</v>
      </c>
      <c r="K240" s="341"/>
    </row>
    <row r="241" spans="1:11" s="342" customFormat="1" ht="16.5">
      <c r="A241" s="339" t="s">
        <v>1158</v>
      </c>
      <c r="B241" s="771" t="s">
        <v>22</v>
      </c>
      <c r="C241" s="341">
        <v>157959697</v>
      </c>
      <c r="D241" s="772"/>
      <c r="E241" s="341">
        <v>20125743</v>
      </c>
      <c r="F241" s="771"/>
      <c r="G241" s="341">
        <v>16441781</v>
      </c>
      <c r="H241" s="344"/>
      <c r="I241" s="341">
        <f>SUM(C241)+SUM(E241)-SUM(G241)</f>
        <v>161643659</v>
      </c>
      <c r="K241" s="341"/>
    </row>
    <row r="242" spans="1:11" s="342" customFormat="1" ht="16.5">
      <c r="A242" s="339" t="s">
        <v>1277</v>
      </c>
      <c r="B242" s="771" t="s">
        <v>22</v>
      </c>
      <c r="C242" s="341" t="s">
        <v>22</v>
      </c>
      <c r="D242" s="772"/>
      <c r="E242" s="341" t="s">
        <v>22</v>
      </c>
      <c r="F242" s="771"/>
      <c r="G242" s="341" t="s">
        <v>22</v>
      </c>
      <c r="H242" s="344"/>
      <c r="I242" s="341" t="s">
        <v>22</v>
      </c>
      <c r="K242" s="341"/>
    </row>
    <row r="243" spans="1:11" s="342" customFormat="1" ht="16.5">
      <c r="A243" s="339" t="s">
        <v>751</v>
      </c>
      <c r="B243" s="771" t="s">
        <v>22</v>
      </c>
      <c r="C243" s="341">
        <v>50040</v>
      </c>
      <c r="D243" s="772"/>
      <c r="E243" s="341">
        <v>14919</v>
      </c>
      <c r="F243" s="771"/>
      <c r="G243" s="341">
        <v>3447</v>
      </c>
      <c r="H243" s="344"/>
      <c r="I243" s="341">
        <f>SUM(C243)+SUM(E243)-SUM(G243)</f>
        <v>61512</v>
      </c>
      <c r="K243" s="341"/>
    </row>
    <row r="244" spans="1:11" s="342" customFormat="1" ht="16.5">
      <c r="A244" s="339" t="s">
        <v>1305</v>
      </c>
      <c r="B244" s="771" t="s">
        <v>22</v>
      </c>
      <c r="C244" s="341">
        <v>9783495</v>
      </c>
      <c r="D244" s="772"/>
      <c r="E244" s="341">
        <v>25460419</v>
      </c>
      <c r="F244" s="771"/>
      <c r="G244" s="341">
        <v>22817475</v>
      </c>
      <c r="H244" s="344"/>
      <c r="I244" s="341">
        <f>SUM(C244)+SUM(E244)-SUM(G244)</f>
        <v>12426439</v>
      </c>
      <c r="K244" s="341"/>
    </row>
    <row r="245" spans="1:11" s="342" customFormat="1" ht="16.5">
      <c r="A245" s="339" t="s">
        <v>1278</v>
      </c>
      <c r="B245" s="771" t="s">
        <v>22</v>
      </c>
      <c r="C245" s="341" t="s">
        <v>22</v>
      </c>
      <c r="D245" s="772"/>
      <c r="E245" s="341" t="s">
        <v>22</v>
      </c>
      <c r="F245" s="771"/>
      <c r="G245" s="341" t="s">
        <v>22</v>
      </c>
      <c r="H245" s="344"/>
      <c r="I245" s="341" t="s">
        <v>22</v>
      </c>
      <c r="K245" s="341"/>
    </row>
    <row r="246" spans="1:11" s="342" customFormat="1" ht="16.5">
      <c r="A246" s="339" t="s">
        <v>707</v>
      </c>
      <c r="B246" s="771" t="s">
        <v>22</v>
      </c>
      <c r="C246" s="341">
        <v>265440</v>
      </c>
      <c r="D246" s="772"/>
      <c r="E246" s="341">
        <v>194753175</v>
      </c>
      <c r="F246" s="771"/>
      <c r="G246" s="341">
        <v>194892970</v>
      </c>
      <c r="H246" s="344" t="s">
        <v>22</v>
      </c>
      <c r="I246" s="341">
        <f>SUM(C246)+SUM(E246)-SUM(G246)</f>
        <v>125645</v>
      </c>
      <c r="K246" s="341"/>
    </row>
    <row r="247" spans="1:11" s="342" customFormat="1" ht="16.5">
      <c r="A247" s="339" t="s">
        <v>1121</v>
      </c>
      <c r="B247" s="771" t="s">
        <v>22</v>
      </c>
      <c r="C247" s="341" t="s">
        <v>22</v>
      </c>
      <c r="D247" s="772"/>
      <c r="E247" s="341" t="s">
        <v>22</v>
      </c>
      <c r="F247" s="771"/>
      <c r="G247" s="341" t="s">
        <v>22</v>
      </c>
      <c r="H247" s="344"/>
      <c r="I247" s="341" t="s">
        <v>22</v>
      </c>
      <c r="K247" s="341"/>
    </row>
    <row r="248" spans="1:11" s="342" customFormat="1" ht="16.5">
      <c r="A248" s="339" t="s">
        <v>1160</v>
      </c>
      <c r="B248" s="771" t="s">
        <v>22</v>
      </c>
      <c r="C248" s="341">
        <v>1112309107</v>
      </c>
      <c r="D248" s="772"/>
      <c r="E248" s="341">
        <v>1607245520</v>
      </c>
      <c r="F248" s="771"/>
      <c r="G248" s="341">
        <v>1789777412</v>
      </c>
      <c r="H248" s="344"/>
      <c r="I248" s="341">
        <f>SUM(C248)+SUM(E248)-SUM(G248)</f>
        <v>929777215</v>
      </c>
      <c r="K248" s="341"/>
    </row>
    <row r="249" spans="1:11" s="342" customFormat="1" ht="16.5">
      <c r="A249" s="339" t="s">
        <v>1291</v>
      </c>
      <c r="B249" s="771" t="s">
        <v>22</v>
      </c>
      <c r="C249" s="341" t="s">
        <v>22</v>
      </c>
      <c r="D249" s="772"/>
      <c r="E249" s="341" t="s">
        <v>22</v>
      </c>
      <c r="F249" s="771"/>
      <c r="G249" s="341" t="s">
        <v>22</v>
      </c>
      <c r="H249" s="344"/>
      <c r="I249" s="341" t="s">
        <v>22</v>
      </c>
      <c r="K249" s="341"/>
    </row>
    <row r="250" spans="1:11" s="342" customFormat="1" ht="16.5">
      <c r="A250" s="339" t="s">
        <v>1157</v>
      </c>
      <c r="B250" s="771" t="s">
        <v>22</v>
      </c>
      <c r="C250" s="341">
        <v>224551</v>
      </c>
      <c r="D250" s="772"/>
      <c r="E250" s="341">
        <v>43211</v>
      </c>
      <c r="F250" s="771"/>
      <c r="G250" s="341">
        <v>33405</v>
      </c>
      <c r="H250" s="344"/>
      <c r="I250" s="341">
        <f>SUM(C250)+SUM(E250)-SUM(G250)</f>
        <v>234357</v>
      </c>
      <c r="K250" s="341"/>
    </row>
    <row r="251" spans="1:11" s="342" customFormat="1" ht="16.5">
      <c r="A251" s="339" t="s">
        <v>1279</v>
      </c>
      <c r="B251" s="771" t="s">
        <v>22</v>
      </c>
      <c r="C251" s="341" t="s">
        <v>22</v>
      </c>
      <c r="D251" s="772"/>
      <c r="E251" s="341" t="s">
        <v>22</v>
      </c>
      <c r="F251" s="771"/>
      <c r="G251" s="341" t="s">
        <v>22</v>
      </c>
      <c r="H251" s="344"/>
      <c r="I251" s="341" t="s">
        <v>22</v>
      </c>
      <c r="K251" s="341"/>
    </row>
    <row r="252" spans="1:11" s="342" customFormat="1" ht="16.5">
      <c r="A252" s="339" t="s">
        <v>1083</v>
      </c>
      <c r="B252" s="771" t="s">
        <v>22</v>
      </c>
      <c r="C252" s="341">
        <v>45987157</v>
      </c>
      <c r="D252" s="772"/>
      <c r="E252" s="341">
        <v>112868313</v>
      </c>
      <c r="F252" s="771"/>
      <c r="G252" s="341">
        <v>114407736</v>
      </c>
      <c r="H252" s="344"/>
      <c r="I252" s="341">
        <f>SUM(C252)+SUM(E252)-SUM(G252)</f>
        <v>44447734</v>
      </c>
      <c r="K252" s="341"/>
    </row>
    <row r="253" spans="1:11" ht="16.5">
      <c r="A253" s="339" t="s">
        <v>1280</v>
      </c>
      <c r="B253" s="771" t="s">
        <v>22</v>
      </c>
      <c r="C253" s="341"/>
      <c r="D253" s="772"/>
      <c r="E253" s="341" t="s">
        <v>22</v>
      </c>
      <c r="F253" s="771"/>
      <c r="G253" s="341" t="s">
        <v>22</v>
      </c>
      <c r="H253" s="344"/>
      <c r="I253" s="341"/>
    </row>
    <row r="254" spans="1:11" s="342" customFormat="1" ht="16.5">
      <c r="A254" s="339" t="s">
        <v>753</v>
      </c>
      <c r="B254" s="771" t="s">
        <v>22</v>
      </c>
      <c r="C254" s="341">
        <v>926680866</v>
      </c>
      <c r="D254" s="772"/>
      <c r="E254" s="341">
        <v>1141203255</v>
      </c>
      <c r="F254" s="771"/>
      <c r="G254" s="341">
        <v>1126129489</v>
      </c>
      <c r="H254" s="344"/>
      <c r="I254" s="341">
        <f t="shared" ref="I254" si="12">SUM(C254)+SUM(E254)-SUM(G254)</f>
        <v>941754632</v>
      </c>
    </row>
    <row r="255" spans="1:11" s="342" customFormat="1" ht="16.5">
      <c r="A255" s="339" t="s">
        <v>1364</v>
      </c>
      <c r="B255" s="771" t="s">
        <v>22</v>
      </c>
      <c r="C255" s="341">
        <v>0</v>
      </c>
      <c r="D255" s="772"/>
      <c r="E255" s="341">
        <v>203670</v>
      </c>
      <c r="F255" s="771"/>
      <c r="G255" s="341">
        <v>0</v>
      </c>
      <c r="H255" s="344"/>
      <c r="I255" s="341">
        <f t="shared" ref="I255" si="13">SUM(C255)+SUM(E255)-SUM(G255)</f>
        <v>203670</v>
      </c>
    </row>
    <row r="256" spans="1:11" s="342" customFormat="1" ht="16.5">
      <c r="A256" s="339" t="s">
        <v>1222</v>
      </c>
      <c r="B256" s="771" t="s">
        <v>22</v>
      </c>
      <c r="C256" s="341">
        <v>7451609</v>
      </c>
      <c r="D256" s="772"/>
      <c r="E256" s="341">
        <v>47727463</v>
      </c>
      <c r="F256" s="771"/>
      <c r="G256" s="341">
        <v>47407144</v>
      </c>
      <c r="H256" s="344"/>
      <c r="I256" s="341">
        <f>SUM(C256)+SUM(E256)-SUM(G256)</f>
        <v>7771928</v>
      </c>
    </row>
    <row r="257" spans="1:11" ht="16.5">
      <c r="A257" s="339" t="s">
        <v>1162</v>
      </c>
      <c r="B257" s="771" t="s">
        <v>22</v>
      </c>
      <c r="C257" s="341">
        <v>0</v>
      </c>
      <c r="D257" s="772"/>
      <c r="E257" s="341">
        <v>31809117</v>
      </c>
      <c r="F257" s="771"/>
      <c r="G257" s="341">
        <v>31809117</v>
      </c>
      <c r="H257" s="344"/>
      <c r="I257" s="341">
        <f>SUM(C257)+SUM(E257)-SUM(G257)</f>
        <v>0</v>
      </c>
    </row>
    <row r="258" spans="1:11" s="342" customFormat="1" ht="16.5">
      <c r="A258" s="339" t="s">
        <v>754</v>
      </c>
      <c r="B258" s="771" t="s">
        <v>22</v>
      </c>
      <c r="C258" s="341">
        <v>251152813</v>
      </c>
      <c r="D258" s="772"/>
      <c r="E258" s="341">
        <v>4395834254</v>
      </c>
      <c r="F258" s="771"/>
      <c r="G258" s="341">
        <v>4209237537</v>
      </c>
      <c r="H258" s="344"/>
      <c r="I258" s="341">
        <f t="shared" ref="I258" si="14">SUM(C258)+SUM(E258)-SUM(G258)</f>
        <v>437749530</v>
      </c>
      <c r="K258" s="712"/>
    </row>
    <row r="259" spans="1:11" s="342" customFormat="1" ht="16.5">
      <c r="A259" s="773" t="s">
        <v>1196</v>
      </c>
      <c r="B259" s="771" t="s">
        <v>22</v>
      </c>
      <c r="C259" s="341">
        <v>889230</v>
      </c>
      <c r="D259" s="772"/>
      <c r="E259" s="341">
        <v>13638088</v>
      </c>
      <c r="F259" s="771"/>
      <c r="G259" s="341">
        <v>13969559</v>
      </c>
      <c r="H259" s="344"/>
      <c r="I259" s="341">
        <f t="shared" ref="I259" si="15">SUM(C259)+SUM(E259)-SUM(G259)</f>
        <v>557759</v>
      </c>
      <c r="K259" s="712"/>
    </row>
    <row r="260" spans="1:11" s="342" customFormat="1" ht="16.5">
      <c r="A260" s="339" t="s">
        <v>711</v>
      </c>
      <c r="B260" s="771" t="s">
        <v>22</v>
      </c>
      <c r="C260" s="341">
        <v>315262334</v>
      </c>
      <c r="D260" s="772"/>
      <c r="E260" s="341">
        <v>18881069010</v>
      </c>
      <c r="F260" s="771"/>
      <c r="G260" s="341">
        <v>18758885424</v>
      </c>
      <c r="H260" s="344"/>
      <c r="I260" s="341">
        <f t="shared" ref="I260:I263" si="16">SUM(C260)+SUM(E260)-SUM(G260)</f>
        <v>437445920</v>
      </c>
      <c r="K260" s="712"/>
    </row>
    <row r="261" spans="1:11" s="342" customFormat="1" ht="16.5">
      <c r="A261" s="339" t="s">
        <v>755</v>
      </c>
      <c r="B261" s="771" t="s">
        <v>22</v>
      </c>
      <c r="C261" s="341">
        <v>78857186</v>
      </c>
      <c r="D261" s="772"/>
      <c r="E261" s="341">
        <v>218405184</v>
      </c>
      <c r="F261" s="771"/>
      <c r="G261" s="341">
        <v>234598678</v>
      </c>
      <c r="H261" s="344"/>
      <c r="I261" s="341">
        <f t="shared" si="16"/>
        <v>62663692</v>
      </c>
      <c r="K261" s="712"/>
    </row>
    <row r="262" spans="1:11" s="342" customFormat="1" ht="16.5">
      <c r="A262" s="342" t="s">
        <v>1365</v>
      </c>
      <c r="B262" s="342" t="s">
        <v>22</v>
      </c>
      <c r="C262" s="341">
        <v>0</v>
      </c>
      <c r="D262" s="772"/>
      <c r="E262" s="341">
        <v>0</v>
      </c>
      <c r="F262" s="771"/>
      <c r="G262" s="341">
        <v>0</v>
      </c>
      <c r="H262" s="344"/>
      <c r="I262" s="341">
        <f t="shared" si="16"/>
        <v>0</v>
      </c>
      <c r="K262" s="712"/>
    </row>
    <row r="263" spans="1:11" s="342" customFormat="1" ht="16.5">
      <c r="A263" s="339" t="s">
        <v>1366</v>
      </c>
      <c r="B263" s="342" t="s">
        <v>22</v>
      </c>
      <c r="C263" s="341">
        <v>0</v>
      </c>
      <c r="D263" s="772"/>
      <c r="E263" s="341">
        <v>461492</v>
      </c>
      <c r="F263" s="771"/>
      <c r="G263" s="341">
        <v>261492</v>
      </c>
      <c r="H263" s="344"/>
      <c r="I263" s="341">
        <f t="shared" si="16"/>
        <v>200000</v>
      </c>
      <c r="K263" s="712"/>
    </row>
    <row r="264" spans="1:11" s="342" customFormat="1" ht="16.5">
      <c r="A264" s="339" t="s">
        <v>1152</v>
      </c>
      <c r="B264" s="771" t="s">
        <v>22</v>
      </c>
      <c r="C264" s="341">
        <v>252619405</v>
      </c>
      <c r="D264" s="772"/>
      <c r="E264" s="341">
        <v>2829265675</v>
      </c>
      <c r="F264" s="771"/>
      <c r="G264" s="341">
        <v>2827033367</v>
      </c>
      <c r="H264" s="344"/>
      <c r="I264" s="341">
        <f t="shared" ref="I264:I269" si="17">SUM(C264)+SUM(E264)-SUM(G264)</f>
        <v>254851713</v>
      </c>
      <c r="K264" s="712"/>
    </row>
    <row r="265" spans="1:11" s="342" customFormat="1" ht="16.5">
      <c r="A265" s="773" t="s">
        <v>1084</v>
      </c>
      <c r="B265" s="771" t="s">
        <v>22</v>
      </c>
      <c r="C265" s="341">
        <v>146578</v>
      </c>
      <c r="D265" s="772"/>
      <c r="E265" s="341">
        <v>5872993</v>
      </c>
      <c r="F265" s="771"/>
      <c r="G265" s="341">
        <v>5951258</v>
      </c>
      <c r="H265" s="344"/>
      <c r="I265" s="341">
        <f t="shared" si="17"/>
        <v>68313</v>
      </c>
      <c r="K265" s="712"/>
    </row>
    <row r="266" spans="1:11" s="342" customFormat="1" ht="16.5">
      <c r="A266" s="773" t="s">
        <v>1363</v>
      </c>
      <c r="B266" s="342" t="s">
        <v>22</v>
      </c>
      <c r="C266" s="341">
        <v>0</v>
      </c>
      <c r="D266" s="772"/>
      <c r="E266" s="341">
        <v>2168209126</v>
      </c>
      <c r="F266" s="771"/>
      <c r="G266" s="341">
        <v>2168209126</v>
      </c>
      <c r="H266" s="344"/>
      <c r="I266" s="341">
        <f t="shared" si="17"/>
        <v>0</v>
      </c>
      <c r="K266" s="341"/>
    </row>
    <row r="267" spans="1:11" s="342" customFormat="1" ht="16.5">
      <c r="A267" s="773" t="s">
        <v>1085</v>
      </c>
      <c r="B267" s="771" t="s">
        <v>22</v>
      </c>
      <c r="C267" s="341">
        <v>149623</v>
      </c>
      <c r="D267" s="772"/>
      <c r="E267" s="341">
        <v>9601671</v>
      </c>
      <c r="F267" s="771"/>
      <c r="G267" s="341">
        <v>8623563</v>
      </c>
      <c r="H267" s="344"/>
      <c r="I267" s="341">
        <f t="shared" si="17"/>
        <v>1127731</v>
      </c>
      <c r="K267" s="341"/>
    </row>
    <row r="268" spans="1:11" s="342" customFormat="1" ht="16.5">
      <c r="A268" s="339" t="s">
        <v>1163</v>
      </c>
      <c r="B268" s="771" t="s">
        <v>22</v>
      </c>
      <c r="C268" s="341">
        <v>9552685</v>
      </c>
      <c r="D268" s="772"/>
      <c r="E268" s="341">
        <v>217524</v>
      </c>
      <c r="F268" s="771"/>
      <c r="G268" s="341">
        <v>0</v>
      </c>
      <c r="H268" s="344"/>
      <c r="I268" s="341">
        <f t="shared" si="17"/>
        <v>9770209</v>
      </c>
      <c r="K268" s="341"/>
    </row>
    <row r="269" spans="1:11" s="342" customFormat="1" ht="16.5">
      <c r="A269" s="339" t="s">
        <v>756</v>
      </c>
      <c r="B269" s="771" t="s">
        <v>22</v>
      </c>
      <c r="C269" s="341">
        <v>1936885833</v>
      </c>
      <c r="D269" s="772"/>
      <c r="E269" s="341">
        <v>20829423995</v>
      </c>
      <c r="F269" s="771"/>
      <c r="G269" s="341">
        <v>20887700018</v>
      </c>
      <c r="H269" s="344"/>
      <c r="I269" s="341">
        <f t="shared" si="17"/>
        <v>1878609810</v>
      </c>
      <c r="K269" s="341"/>
    </row>
    <row r="270" spans="1:11" s="342" customFormat="1" ht="16.5">
      <c r="K270" s="341"/>
    </row>
    <row r="271" spans="1:11" s="342" customFormat="1" ht="16.5">
      <c r="A271" s="336" t="s">
        <v>1304</v>
      </c>
      <c r="K271" s="341"/>
    </row>
    <row r="272" spans="1:11" s="342" customFormat="1" ht="16.5">
      <c r="A272" s="346" t="s">
        <v>748</v>
      </c>
      <c r="K272" s="341"/>
    </row>
    <row r="273" spans="1:11" s="342" customFormat="1" ht="16.5">
      <c r="K273" s="341"/>
    </row>
    <row r="274" spans="1:11" s="342" customFormat="1" ht="16.5">
      <c r="K274" s="341"/>
    </row>
    <row r="275" spans="1:11" s="342" customFormat="1" ht="16.5">
      <c r="A275" s="824" t="s">
        <v>749</v>
      </c>
      <c r="K275" s="341"/>
    </row>
    <row r="276" spans="1:11" s="342" customFormat="1" ht="16.5">
      <c r="K276" s="341"/>
    </row>
    <row r="277" spans="1:11" s="342" customFormat="1" ht="16.5">
      <c r="A277" s="336" t="s">
        <v>1295</v>
      </c>
      <c r="B277" s="771" t="s">
        <v>22</v>
      </c>
      <c r="C277" s="341"/>
      <c r="D277" s="772"/>
      <c r="E277" s="341"/>
      <c r="F277" s="771"/>
      <c r="G277" s="341"/>
      <c r="H277" s="344"/>
      <c r="I277" s="341" t="s">
        <v>22</v>
      </c>
      <c r="K277" s="341"/>
    </row>
    <row r="278" spans="1:11" s="342" customFormat="1" ht="16.5">
      <c r="A278" s="339" t="s">
        <v>1180</v>
      </c>
      <c r="B278" s="771" t="s">
        <v>22</v>
      </c>
      <c r="C278" s="341">
        <v>2922745</v>
      </c>
      <c r="D278" s="772"/>
      <c r="E278" s="341">
        <v>965197</v>
      </c>
      <c r="F278" s="771"/>
      <c r="G278" s="341">
        <v>1151313</v>
      </c>
      <c r="H278" s="344"/>
      <c r="I278" s="341">
        <f t="shared" ref="I278:I295" si="18">SUM(C278)+SUM(E278)-SUM(G278)</f>
        <v>2736629</v>
      </c>
      <c r="K278" s="341"/>
    </row>
    <row r="279" spans="1:11" s="342" customFormat="1" ht="16.5">
      <c r="A279" s="339" t="s">
        <v>1293</v>
      </c>
      <c r="B279" s="771" t="s">
        <v>22</v>
      </c>
      <c r="C279" s="341" t="s">
        <v>22</v>
      </c>
      <c r="D279" s="772"/>
      <c r="E279" s="341"/>
      <c r="F279" s="771"/>
      <c r="G279" s="341"/>
      <c r="H279" s="344"/>
      <c r="I279" s="341" t="s">
        <v>22</v>
      </c>
      <c r="K279" s="341"/>
    </row>
    <row r="280" spans="1:11" s="342" customFormat="1" ht="16.5">
      <c r="A280" s="339" t="s">
        <v>1164</v>
      </c>
      <c r="B280" s="771" t="s">
        <v>22</v>
      </c>
      <c r="C280" s="341">
        <v>1566085</v>
      </c>
      <c r="D280" s="772"/>
      <c r="E280" s="341">
        <v>243779031</v>
      </c>
      <c r="F280" s="771"/>
      <c r="G280" s="341">
        <v>244021598</v>
      </c>
      <c r="H280" s="344"/>
      <c r="I280" s="341">
        <f t="shared" si="18"/>
        <v>1323518</v>
      </c>
      <c r="K280" s="341"/>
    </row>
    <row r="281" spans="1:11" s="342" customFormat="1" ht="16.5">
      <c r="A281" s="339" t="s">
        <v>1281</v>
      </c>
      <c r="B281" s="771" t="s">
        <v>22</v>
      </c>
      <c r="C281" s="341" t="s">
        <v>22</v>
      </c>
      <c r="D281" s="772"/>
      <c r="E281" s="341"/>
      <c r="F281" s="771"/>
      <c r="G281" s="341"/>
      <c r="H281" s="344"/>
      <c r="I281" s="341" t="s">
        <v>22</v>
      </c>
      <c r="K281" s="341"/>
    </row>
    <row r="282" spans="1:11" s="342" customFormat="1" ht="16.5">
      <c r="A282" s="339" t="s">
        <v>1195</v>
      </c>
      <c r="B282" s="771" t="s">
        <v>22</v>
      </c>
      <c r="C282" s="341">
        <v>18106692</v>
      </c>
      <c r="D282" s="772"/>
      <c r="E282" s="341">
        <v>0</v>
      </c>
      <c r="F282" s="771"/>
      <c r="G282" s="341">
        <v>20000</v>
      </c>
      <c r="H282" s="344"/>
      <c r="I282" s="341">
        <f t="shared" si="18"/>
        <v>18086692</v>
      </c>
      <c r="K282" s="341"/>
    </row>
    <row r="283" spans="1:11" s="342" customFormat="1" ht="16.5">
      <c r="A283" s="339" t="s">
        <v>1181</v>
      </c>
      <c r="B283" s="771" t="s">
        <v>22</v>
      </c>
      <c r="C283" s="341">
        <v>132573</v>
      </c>
      <c r="D283" s="772"/>
      <c r="E283" s="341">
        <v>64319635</v>
      </c>
      <c r="F283" s="771"/>
      <c r="G283" s="341">
        <v>63928523</v>
      </c>
      <c r="H283" s="344"/>
      <c r="I283" s="341">
        <f t="shared" si="18"/>
        <v>523685</v>
      </c>
      <c r="K283" s="341"/>
    </row>
    <row r="284" spans="1:11" s="342" customFormat="1" ht="16.5">
      <c r="A284" s="339" t="s">
        <v>747</v>
      </c>
      <c r="B284" s="771" t="s">
        <v>22</v>
      </c>
      <c r="C284" s="341">
        <v>0</v>
      </c>
      <c r="D284" s="772"/>
      <c r="E284" s="341">
        <v>15361560</v>
      </c>
      <c r="F284" s="771"/>
      <c r="G284" s="341">
        <v>15361560</v>
      </c>
      <c r="H284" s="344"/>
      <c r="I284" s="341">
        <f t="shared" si="18"/>
        <v>0</v>
      </c>
      <c r="K284" s="341"/>
    </row>
    <row r="285" spans="1:11" s="342" customFormat="1" ht="16.5">
      <c r="A285" s="339" t="s">
        <v>1151</v>
      </c>
      <c r="B285" s="771" t="s">
        <v>22</v>
      </c>
      <c r="C285" s="341">
        <v>251890</v>
      </c>
      <c r="D285" s="772"/>
      <c r="E285" s="341">
        <v>13844</v>
      </c>
      <c r="F285" s="771"/>
      <c r="G285" s="341">
        <v>30682</v>
      </c>
      <c r="H285" s="344"/>
      <c r="I285" s="341">
        <f t="shared" si="18"/>
        <v>235052</v>
      </c>
      <c r="K285" s="341"/>
    </row>
    <row r="286" spans="1:11" s="342" customFormat="1" ht="16.5">
      <c r="A286" s="339" t="s">
        <v>1182</v>
      </c>
      <c r="B286" s="771" t="s">
        <v>22</v>
      </c>
      <c r="C286" s="341">
        <v>413362</v>
      </c>
      <c r="D286" s="772"/>
      <c r="E286" s="341">
        <v>4935098</v>
      </c>
      <c r="F286" s="771"/>
      <c r="G286" s="341">
        <v>4847278</v>
      </c>
      <c r="H286" s="344"/>
      <c r="I286" s="341">
        <f t="shared" si="18"/>
        <v>501182</v>
      </c>
      <c r="K286" s="341"/>
    </row>
    <row r="287" spans="1:11" s="342" customFormat="1" ht="16.5">
      <c r="A287" s="346" t="s">
        <v>1301</v>
      </c>
      <c r="B287" s="771" t="s">
        <v>22</v>
      </c>
      <c r="C287" s="341" t="s">
        <v>22</v>
      </c>
      <c r="D287" s="772"/>
      <c r="E287" s="341" t="s">
        <v>22</v>
      </c>
      <c r="F287" s="771"/>
      <c r="G287" s="341" t="s">
        <v>22</v>
      </c>
      <c r="H287" s="344"/>
      <c r="I287" s="341" t="s">
        <v>22</v>
      </c>
      <c r="K287" s="341"/>
    </row>
    <row r="288" spans="1:11" s="342" customFormat="1" ht="16.5">
      <c r="A288" s="339" t="s">
        <v>757</v>
      </c>
      <c r="B288" s="771" t="s">
        <v>22</v>
      </c>
      <c r="C288" s="341">
        <v>0</v>
      </c>
      <c r="D288" s="772"/>
      <c r="E288" s="341">
        <v>188744</v>
      </c>
      <c r="F288" s="771"/>
      <c r="G288" s="341">
        <v>188744</v>
      </c>
      <c r="H288" s="344"/>
      <c r="I288" s="341">
        <f t="shared" si="18"/>
        <v>0</v>
      </c>
      <c r="K288" s="341"/>
    </row>
    <row r="289" spans="1:11" s="342" customFormat="1" ht="16.5">
      <c r="A289" s="339" t="s">
        <v>758</v>
      </c>
      <c r="B289" s="771" t="s">
        <v>22</v>
      </c>
      <c r="C289" s="341">
        <v>8245716</v>
      </c>
      <c r="D289" s="772"/>
      <c r="E289" s="341">
        <v>71717152</v>
      </c>
      <c r="F289" s="771"/>
      <c r="G289" s="341">
        <v>74457486</v>
      </c>
      <c r="H289" s="344"/>
      <c r="I289" s="341">
        <f t="shared" si="18"/>
        <v>5505382</v>
      </c>
      <c r="K289" s="341"/>
    </row>
    <row r="290" spans="1:11" s="342" customFormat="1" ht="16.5">
      <c r="A290" s="339" t="s">
        <v>1146</v>
      </c>
      <c r="B290" s="771" t="s">
        <v>22</v>
      </c>
      <c r="C290" s="341" t="s">
        <v>22</v>
      </c>
      <c r="D290" s="772"/>
      <c r="E290" s="341" t="s">
        <v>22</v>
      </c>
      <c r="F290" s="771"/>
      <c r="G290" s="341" t="s">
        <v>22</v>
      </c>
      <c r="H290" s="344"/>
      <c r="I290" s="341" t="s">
        <v>22</v>
      </c>
      <c r="K290" s="341"/>
    </row>
    <row r="291" spans="1:11" s="342" customFormat="1" ht="16.5">
      <c r="A291" s="339" t="s">
        <v>1081</v>
      </c>
      <c r="B291" s="771" t="s">
        <v>22</v>
      </c>
      <c r="C291" s="341">
        <v>4302405</v>
      </c>
      <c r="D291" s="772"/>
      <c r="E291" s="341">
        <v>17770430</v>
      </c>
      <c r="F291" s="771"/>
      <c r="G291" s="341">
        <v>17793414</v>
      </c>
      <c r="H291" s="344"/>
      <c r="I291" s="341">
        <f t="shared" si="18"/>
        <v>4279421</v>
      </c>
      <c r="K291" s="341"/>
    </row>
    <row r="292" spans="1:11" s="342" customFormat="1" ht="16.5">
      <c r="A292" s="346" t="s">
        <v>1302</v>
      </c>
      <c r="B292" s="771" t="s">
        <v>22</v>
      </c>
      <c r="C292" s="341" t="s">
        <v>22</v>
      </c>
      <c r="D292" s="772"/>
      <c r="E292" s="341" t="s">
        <v>22</v>
      </c>
      <c r="F292" s="771"/>
      <c r="G292" s="341" t="s">
        <v>22</v>
      </c>
      <c r="H292" s="344"/>
      <c r="I292" s="341" t="s">
        <v>22</v>
      </c>
      <c r="K292" s="341"/>
    </row>
    <row r="293" spans="1:11" s="342" customFormat="1" ht="16.5">
      <c r="A293" s="339" t="s">
        <v>742</v>
      </c>
      <c r="B293" s="771" t="s">
        <v>22</v>
      </c>
      <c r="C293" s="341">
        <v>390</v>
      </c>
      <c r="D293" s="772"/>
      <c r="E293" s="341">
        <v>0</v>
      </c>
      <c r="F293" s="771"/>
      <c r="G293" s="341">
        <v>390</v>
      </c>
      <c r="H293" s="344"/>
      <c r="I293" s="341">
        <f t="shared" si="18"/>
        <v>0</v>
      </c>
    </row>
    <row r="294" spans="1:11" s="342" customFormat="1" ht="16.5">
      <c r="A294" s="339" t="s">
        <v>713</v>
      </c>
      <c r="B294" s="771" t="s">
        <v>22</v>
      </c>
      <c r="C294" s="341" t="s">
        <v>22</v>
      </c>
      <c r="D294" s="772"/>
      <c r="E294" s="341" t="s">
        <v>22</v>
      </c>
      <c r="F294" s="771"/>
      <c r="G294" s="341" t="s">
        <v>22</v>
      </c>
      <c r="H294" s="344"/>
      <c r="I294" s="341" t="s">
        <v>22</v>
      </c>
    </row>
    <row r="295" spans="1:11" ht="16.5">
      <c r="A295" s="346" t="s">
        <v>1115</v>
      </c>
      <c r="B295" s="771" t="s">
        <v>22</v>
      </c>
      <c r="C295" s="341">
        <v>13119199</v>
      </c>
      <c r="D295" s="772"/>
      <c r="E295" s="341">
        <v>4094</v>
      </c>
      <c r="F295" s="771"/>
      <c r="G295" s="341">
        <v>13123293</v>
      </c>
      <c r="H295" s="344"/>
      <c r="I295" s="341">
        <f t="shared" si="18"/>
        <v>0</v>
      </c>
    </row>
    <row r="296" spans="1:11" s="342" customFormat="1" ht="16.5">
      <c r="A296" s="348" t="s">
        <v>759</v>
      </c>
      <c r="B296" s="343" t="s">
        <v>22</v>
      </c>
      <c r="C296" s="350">
        <f>SUM(C197:C295)</f>
        <v>5314001984</v>
      </c>
      <c r="D296" s="351" t="s">
        <v>22</v>
      </c>
      <c r="E296" s="350">
        <f>SUM(E197:E295)</f>
        <v>64347896752</v>
      </c>
      <c r="F296" s="351" t="s">
        <v>22</v>
      </c>
      <c r="G296" s="350">
        <f>SUM(G197:G295)</f>
        <v>64243293872</v>
      </c>
      <c r="H296" s="351" t="s">
        <v>22</v>
      </c>
      <c r="I296" s="350">
        <f>SUM(I197:I295)</f>
        <v>5418604864</v>
      </c>
    </row>
    <row r="297" spans="1:11" ht="16.5">
      <c r="A297" s="336"/>
      <c r="B297" s="343"/>
      <c r="C297" s="340"/>
      <c r="D297" s="344"/>
      <c r="E297" s="340"/>
      <c r="F297" s="344"/>
      <c r="G297" s="340"/>
      <c r="H297" s="344"/>
      <c r="I297" s="341"/>
    </row>
    <row r="298" spans="1:11" ht="17.25" thickBot="1">
      <c r="A298" s="354" t="s">
        <v>760</v>
      </c>
      <c r="B298" s="349" t="s">
        <v>22</v>
      </c>
      <c r="C298" s="713">
        <f>+C296+C191+C180+C172+C167+C154+C136+C51</f>
        <v>56953380821</v>
      </c>
      <c r="D298" s="351" t="s">
        <v>22</v>
      </c>
      <c r="E298" s="713">
        <f>+E296+E191+E180+E172+E167+E154+E136+E51</f>
        <v>258339797459</v>
      </c>
      <c r="F298" s="351" t="s">
        <v>22</v>
      </c>
      <c r="G298" s="713">
        <f>+G296+G191+G180+G172+G167+G154+G136+G51</f>
        <v>264470250498</v>
      </c>
      <c r="H298" s="351" t="s">
        <v>22</v>
      </c>
      <c r="I298" s="713">
        <f>+I296+I191+I180+I172+I167+I154+I136+I51</f>
        <v>50822927782</v>
      </c>
    </row>
    <row r="299" spans="1:11" ht="15.75" thickTop="1"/>
  </sheetData>
  <printOptions horizontalCentered="1"/>
  <pageMargins left="0.7" right="0.46" top="1.25" bottom="0.25" header="0.75" footer="0.25"/>
  <pageSetup scale="53" firstPageNumber="61" fitToHeight="7" orientation="landscape" useFirstPageNumber="1" r:id="rId1"/>
  <headerFooter differentFirst="1">
    <oddHeader>&amp;L&amp;"Arial,Bold"&amp;14STATE OF NEW YORK
SOLE CUSTODY FUNDS AND ACCOUNTS
STATEMENT OF RECEIPTS AND DISBURSEMENTS
FISCAL YEAR ENDED MARCH 31, 2023&amp;R&amp;"Arial,Bold"&amp;14EXHIBIT C-4
(continued)</oddHeader>
    <oddFooter>&amp;R&amp;8&amp;P</oddFooter>
    <firstHeader>&amp;L&amp;"Arial,Bold"&amp;14STATE OF NEW YORK
SOLE CUSTODY FUNDS AND ACCOUNTS
STATEMENT OF RECEIPTS AND DISBURSEMENTS
FISCAL YEAR ENDED MARCH 31, 2023&amp;R&amp;"Arial,Bold"&amp;14EXHIBIT C-4</firstHeader>
    <firstFooter>&amp;R&amp;8&amp;P</firstFooter>
  </headerFooter>
  <rowBreaks count="6" manualBreakCount="6">
    <brk id="55" max="8" man="1"/>
    <brk id="97" max="8" man="1"/>
    <brk id="139" max="8" man="1"/>
    <brk id="183" max="8" man="1"/>
    <brk id="224" max="8" man="1"/>
    <brk id="273" max="8" man="1"/>
  </rowBreaks>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1"/>
  <sheetViews>
    <sheetView showGridLines="0" zoomScale="90" workbookViewId="0"/>
  </sheetViews>
  <sheetFormatPr defaultColWidth="9.88671875" defaultRowHeight="12.75"/>
  <cols>
    <col min="1" max="1" width="51.88671875" style="75" customWidth="1"/>
    <col min="2" max="2" width="1.88671875" style="75" customWidth="1"/>
    <col min="3" max="3" width="20.88671875" style="75" customWidth="1"/>
    <col min="4" max="4" width="2.109375" style="75" customWidth="1"/>
    <col min="5" max="5" width="3.88671875" style="75" customWidth="1"/>
    <col min="6" max="6" width="20.88671875" style="75" customWidth="1"/>
    <col min="7" max="7" width="2.109375" style="75" customWidth="1"/>
    <col min="8" max="8" width="3.88671875" style="75" customWidth="1"/>
    <col min="9" max="9" width="20.88671875" style="75" customWidth="1"/>
    <col min="10" max="10" width="2.109375" style="75" customWidth="1"/>
    <col min="11" max="11" width="3.88671875" style="75" customWidth="1"/>
    <col min="12" max="12" width="20.88671875" style="75" customWidth="1"/>
    <col min="13" max="13" width="6.88671875" style="75" customWidth="1"/>
    <col min="14" max="14" width="12.88671875" style="75" customWidth="1"/>
    <col min="15" max="15" width="16.88671875" style="75" customWidth="1"/>
    <col min="16" max="16384" width="9.88671875" style="75"/>
  </cols>
  <sheetData>
    <row r="1" spans="1:13" ht="18" customHeight="1">
      <c r="A1" s="360" t="s">
        <v>775</v>
      </c>
    </row>
    <row r="3" spans="1:13" s="224" customFormat="1" ht="16.5" customHeight="1">
      <c r="A3" s="153" t="s">
        <v>59</v>
      </c>
      <c r="B3" s="43"/>
      <c r="C3" s="43"/>
      <c r="D3" s="43"/>
      <c r="E3" s="43"/>
      <c r="F3" s="43"/>
      <c r="G3" s="43"/>
      <c r="H3" s="43"/>
      <c r="I3" s="43"/>
      <c r="J3" s="43"/>
      <c r="K3" s="43"/>
      <c r="L3" s="43"/>
      <c r="M3" s="75"/>
    </row>
    <row r="4" spans="1:13" s="224" customFormat="1" ht="18" customHeight="1">
      <c r="A4" s="153" t="s">
        <v>561</v>
      </c>
      <c r="B4" s="283"/>
      <c r="C4" s="43"/>
      <c r="D4" s="43"/>
      <c r="E4" s="43"/>
      <c r="F4" s="43"/>
      <c r="G4" s="43"/>
      <c r="H4" s="43"/>
      <c r="I4" s="43"/>
      <c r="J4" s="43"/>
      <c r="K4" s="43"/>
      <c r="L4" s="43"/>
      <c r="M4" s="75"/>
    </row>
    <row r="5" spans="1:13" s="224" customFormat="1" ht="17.25" customHeight="1">
      <c r="A5" s="153" t="s">
        <v>562</v>
      </c>
      <c r="B5" s="43"/>
      <c r="C5" s="43"/>
      <c r="D5" s="43"/>
      <c r="E5" s="43"/>
      <c r="F5" s="43"/>
      <c r="G5" s="43"/>
      <c r="H5" s="43"/>
      <c r="I5" s="43"/>
      <c r="J5" s="43"/>
      <c r="K5" s="43"/>
      <c r="L5" s="59" t="s">
        <v>563</v>
      </c>
      <c r="M5" s="75"/>
    </row>
    <row r="6" spans="1:13" s="224" customFormat="1" ht="17.25" customHeight="1">
      <c r="A6" s="284" t="s">
        <v>564</v>
      </c>
      <c r="B6" s="285"/>
      <c r="C6" s="43"/>
      <c r="D6" s="43"/>
      <c r="E6" s="43"/>
      <c r="F6" s="43"/>
      <c r="G6" s="43"/>
      <c r="H6" s="43"/>
      <c r="I6" s="43"/>
      <c r="J6" s="43"/>
      <c r="K6" s="43"/>
      <c r="L6" s="43"/>
      <c r="M6" s="75"/>
    </row>
    <row r="7" spans="1:13" s="224" customFormat="1" ht="17.25" customHeight="1">
      <c r="A7" s="284" t="s">
        <v>1314</v>
      </c>
      <c r="B7" s="286"/>
      <c r="C7" s="43"/>
      <c r="D7" s="43"/>
      <c r="E7" s="43"/>
      <c r="F7" s="43"/>
      <c r="G7" s="43"/>
      <c r="H7" s="43"/>
      <c r="I7" s="43"/>
      <c r="J7" s="43"/>
      <c r="K7" s="43"/>
      <c r="L7" s="43"/>
      <c r="M7" s="75"/>
    </row>
    <row r="8" spans="1:13" s="224" customFormat="1" ht="16.5" customHeight="1">
      <c r="A8" s="63" t="s">
        <v>1105</v>
      </c>
      <c r="B8" s="43"/>
      <c r="C8" s="43"/>
      <c r="D8" s="43"/>
      <c r="E8" s="43"/>
      <c r="F8" s="43"/>
      <c r="G8" s="43"/>
      <c r="H8" s="43"/>
      <c r="I8" s="43"/>
      <c r="J8" s="43"/>
      <c r="K8" s="43"/>
      <c r="L8" s="43"/>
      <c r="M8" s="75"/>
    </row>
    <row r="9" spans="1:13" s="224" customFormat="1" ht="14.1" customHeight="1">
      <c r="A9" s="43"/>
      <c r="B9" s="43"/>
      <c r="C9" s="43"/>
      <c r="D9" s="43"/>
      <c r="E9" s="43"/>
      <c r="F9" s="43"/>
      <c r="G9" s="43"/>
      <c r="H9" s="43"/>
      <c r="I9" s="43"/>
      <c r="J9" s="43"/>
      <c r="K9" s="43"/>
      <c r="L9" s="43"/>
      <c r="M9" s="75"/>
    </row>
    <row r="10" spans="1:13" s="224" customFormat="1" ht="14.1" customHeight="1">
      <c r="A10" s="43"/>
      <c r="B10" s="43"/>
      <c r="C10" s="43"/>
      <c r="D10" s="43"/>
      <c r="E10" s="43"/>
      <c r="F10" s="43"/>
      <c r="G10" s="43"/>
      <c r="H10" s="43"/>
      <c r="I10" s="231" t="s">
        <v>565</v>
      </c>
      <c r="J10" s="231"/>
      <c r="K10" s="287"/>
      <c r="L10" s="287"/>
      <c r="M10" s="75"/>
    </row>
    <row r="11" spans="1:13" s="224" customFormat="1" ht="14.1" customHeight="1">
      <c r="A11" s="43"/>
      <c r="B11" s="43"/>
      <c r="C11" s="43" t="s">
        <v>22</v>
      </c>
      <c r="D11" s="43"/>
      <c r="E11" s="43"/>
      <c r="F11" s="85" t="s">
        <v>566</v>
      </c>
      <c r="G11" s="63"/>
      <c r="H11" s="43"/>
      <c r="I11" s="61"/>
      <c r="J11" s="61"/>
      <c r="K11" s="61"/>
      <c r="L11" s="61"/>
      <c r="M11" s="75"/>
    </row>
    <row r="12" spans="1:13" s="224" customFormat="1" ht="14.1" customHeight="1">
      <c r="A12" s="43"/>
      <c r="B12" s="43"/>
      <c r="C12" s="85" t="s">
        <v>567</v>
      </c>
      <c r="D12" s="63"/>
      <c r="E12" s="43"/>
      <c r="F12" s="85" t="s">
        <v>55</v>
      </c>
      <c r="G12" s="63"/>
      <c r="H12" s="43"/>
      <c r="I12" s="85" t="s">
        <v>1315</v>
      </c>
      <c r="J12" s="63"/>
      <c r="K12" s="43"/>
      <c r="L12" s="85" t="s">
        <v>1233</v>
      </c>
      <c r="M12" s="75"/>
    </row>
    <row r="13" spans="1:13" s="224" customFormat="1" ht="17.100000000000001" customHeight="1">
      <c r="A13" s="63" t="s">
        <v>0</v>
      </c>
      <c r="B13" s="63"/>
      <c r="C13" s="61"/>
      <c r="D13" s="43"/>
      <c r="E13" s="43"/>
      <c r="F13" s="61"/>
      <c r="G13" s="43"/>
      <c r="H13" s="43"/>
      <c r="I13" s="61"/>
      <c r="J13" s="43"/>
      <c r="K13" s="43"/>
      <c r="L13" s="61"/>
      <c r="M13" s="75"/>
    </row>
    <row r="14" spans="1:13" s="224" customFormat="1" ht="17.100000000000001" customHeight="1">
      <c r="A14" s="43" t="s">
        <v>568</v>
      </c>
      <c r="B14" s="5" t="s">
        <v>22</v>
      </c>
      <c r="C14" s="632">
        <f>+'Exhibit B-1'!U19</f>
        <v>3149224</v>
      </c>
      <c r="D14" s="633"/>
      <c r="E14" s="649"/>
      <c r="F14" s="632">
        <f>+'Exhibit B-2'!U22</f>
        <v>603721</v>
      </c>
      <c r="G14" s="633"/>
      <c r="H14" s="649"/>
      <c r="I14" s="632">
        <f>ROUND(SUM(C14+F14),1)</f>
        <v>3752945</v>
      </c>
      <c r="J14" s="633"/>
      <c r="K14" s="649"/>
      <c r="L14" s="632">
        <f>+'Exhibit B-1'!W19+'Exhibit B-2'!W22</f>
        <v>3501808</v>
      </c>
      <c r="M14" s="75"/>
    </row>
    <row r="15" spans="1:13" s="224" customFormat="1" ht="17.100000000000001" customHeight="1">
      <c r="A15" s="285" t="s">
        <v>569</v>
      </c>
      <c r="B15" s="5" t="s">
        <v>22</v>
      </c>
      <c r="C15" s="630">
        <f>+'Exhibit B-1'!U20</f>
        <v>74000</v>
      </c>
      <c r="D15" s="633"/>
      <c r="E15" s="649"/>
      <c r="F15" s="663">
        <v>0</v>
      </c>
      <c r="G15" s="633"/>
      <c r="H15" s="649"/>
      <c r="I15" s="630">
        <f>ROUND(SUM(C15+F15),1)</f>
        <v>74000</v>
      </c>
      <c r="J15" s="633"/>
      <c r="K15" s="649"/>
      <c r="L15" s="649">
        <f>+'Exhibit B-1'!W20</f>
        <v>23966223</v>
      </c>
      <c r="M15" s="288"/>
    </row>
    <row r="16" spans="1:13" s="224" customFormat="1" ht="17.100000000000001" customHeight="1">
      <c r="A16" s="285" t="s">
        <v>570</v>
      </c>
      <c r="B16" s="5" t="s">
        <v>22</v>
      </c>
      <c r="C16" s="630">
        <f>+'Exhibit B-1'!U21</f>
        <v>1860801</v>
      </c>
      <c r="D16" s="633"/>
      <c r="E16" s="649"/>
      <c r="F16" s="663">
        <v>0</v>
      </c>
      <c r="G16" s="633"/>
      <c r="H16" s="649"/>
      <c r="I16" s="630">
        <f>ROUND(SUM(C16+F16),1)</f>
        <v>1860801</v>
      </c>
      <c r="J16" s="633"/>
      <c r="K16" s="649"/>
      <c r="L16" s="649">
        <f>+'Exhibit B-1'!W21</f>
        <v>3132180</v>
      </c>
      <c r="M16" s="288"/>
    </row>
    <row r="17" spans="1:13" s="224" customFormat="1" ht="17.100000000000001" customHeight="1">
      <c r="A17" s="63" t="s">
        <v>571</v>
      </c>
      <c r="B17" s="5" t="s">
        <v>22</v>
      </c>
      <c r="C17" s="640">
        <f>ROUND(SUM(C14:C16),1)</f>
        <v>5084025</v>
      </c>
      <c r="D17" s="631"/>
      <c r="E17" s="631"/>
      <c r="F17" s="640">
        <f>ROUND(SUM(F14:F14),1)</f>
        <v>603721</v>
      </c>
      <c r="G17" s="631"/>
      <c r="H17" s="631"/>
      <c r="I17" s="640">
        <f>ROUND(SUM(I14:I16),1)</f>
        <v>5687746</v>
      </c>
      <c r="J17" s="639"/>
      <c r="K17" s="639"/>
      <c r="L17" s="664">
        <f>ROUND(SUM(L14:L16),1)</f>
        <v>30600211</v>
      </c>
      <c r="M17" s="75"/>
    </row>
    <row r="18" spans="1:13" s="224" customFormat="1" ht="17.100000000000001" customHeight="1">
      <c r="A18" s="43"/>
      <c r="B18" s="43"/>
      <c r="C18" s="648"/>
      <c r="D18" s="633"/>
      <c r="E18" s="633"/>
      <c r="F18" s="648"/>
      <c r="G18" s="633"/>
      <c r="H18" s="633"/>
      <c r="I18" s="648"/>
      <c r="J18" s="633"/>
      <c r="K18" s="633"/>
      <c r="L18" s="648"/>
      <c r="M18" s="75"/>
    </row>
    <row r="19" spans="1:13" s="224" customFormat="1" ht="17.100000000000001" customHeight="1">
      <c r="A19" s="63" t="s">
        <v>6</v>
      </c>
      <c r="B19" s="63"/>
      <c r="C19" s="633"/>
      <c r="D19" s="633"/>
      <c r="E19" s="633"/>
      <c r="F19" s="633"/>
      <c r="G19" s="633"/>
      <c r="H19" s="633"/>
      <c r="I19" s="633"/>
      <c r="J19" s="633"/>
      <c r="K19" s="633"/>
      <c r="L19" s="633"/>
      <c r="M19" s="75"/>
    </row>
    <row r="20" spans="1:13" s="224" customFormat="1" ht="17.100000000000001" customHeight="1">
      <c r="A20" s="285" t="s">
        <v>106</v>
      </c>
      <c r="B20" s="285"/>
      <c r="C20" s="633"/>
      <c r="D20" s="633"/>
      <c r="E20" s="633"/>
      <c r="F20" s="633"/>
      <c r="G20" s="633"/>
      <c r="H20" s="633"/>
      <c r="I20" s="633"/>
      <c r="J20" s="633"/>
      <c r="K20" s="633"/>
      <c r="L20" s="633"/>
      <c r="M20" s="75"/>
    </row>
    <row r="21" spans="1:13" s="224" customFormat="1" ht="17.100000000000001" customHeight="1">
      <c r="A21" s="43" t="s">
        <v>572</v>
      </c>
      <c r="B21" s="5" t="s">
        <v>22</v>
      </c>
      <c r="C21" s="630">
        <f>+'Exhibit B-1'!U27</f>
        <v>1703931</v>
      </c>
      <c r="D21" s="633"/>
      <c r="E21" s="633"/>
      <c r="F21" s="630">
        <f>+'Exhibit B-2'!U27</f>
        <v>132274</v>
      </c>
      <c r="G21" s="633"/>
      <c r="H21" s="633"/>
      <c r="I21" s="630">
        <f>ROUND(SUM(C21+F21),1)</f>
        <v>1836205</v>
      </c>
      <c r="J21" s="633"/>
      <c r="K21" s="633"/>
      <c r="L21" s="633">
        <f>+'Exhibit B-1'!W27+'Exhibit B-2'!W27</f>
        <v>1773434</v>
      </c>
      <c r="M21" s="75"/>
    </row>
    <row r="22" spans="1:13" s="224" customFormat="1" ht="17.100000000000001" customHeight="1">
      <c r="A22" s="43" t="s">
        <v>573</v>
      </c>
      <c r="B22" s="5" t="s">
        <v>22</v>
      </c>
      <c r="C22" s="630">
        <f>+'Exhibit B-1'!U28</f>
        <v>673008</v>
      </c>
      <c r="D22" s="633"/>
      <c r="E22" s="633"/>
      <c r="F22" s="630">
        <f>+'Exhibit B-2'!U28</f>
        <v>502160</v>
      </c>
      <c r="G22" s="633"/>
      <c r="H22" s="633"/>
      <c r="I22" s="630">
        <f>ROUND(SUM(C22+F22),1)</f>
        <v>1175168</v>
      </c>
      <c r="J22" s="633"/>
      <c r="K22" s="633"/>
      <c r="L22" s="633">
        <f>+'Exhibit B-1'!W28+'Exhibit B-2'!W28</f>
        <v>832445</v>
      </c>
      <c r="M22" s="75"/>
    </row>
    <row r="23" spans="1:13" s="224" customFormat="1" ht="17.100000000000001" customHeight="1">
      <c r="A23" s="285" t="s">
        <v>574</v>
      </c>
      <c r="B23" s="5" t="s">
        <v>22</v>
      </c>
      <c r="C23" s="630">
        <f>+'Exhibit B-1'!U29</f>
        <v>724842</v>
      </c>
      <c r="D23" s="633"/>
      <c r="E23" s="633"/>
      <c r="F23" s="630">
        <f>+'Exhibit B-2'!U29</f>
        <v>61862</v>
      </c>
      <c r="G23" s="633"/>
      <c r="H23" s="633"/>
      <c r="I23" s="630">
        <f>ROUND(SUM(C23+F23),1)</f>
        <v>786704</v>
      </c>
      <c r="J23" s="633"/>
      <c r="K23" s="633"/>
      <c r="L23" s="633">
        <f>+'Exhibit B-1'!W29+'Exhibit B-2'!W29</f>
        <v>784016</v>
      </c>
      <c r="M23" s="75"/>
    </row>
    <row r="24" spans="1:13" s="224" customFormat="1" ht="17.100000000000001" customHeight="1">
      <c r="A24" s="285" t="s">
        <v>575</v>
      </c>
      <c r="B24" s="5" t="s">
        <v>22</v>
      </c>
      <c r="C24" s="630">
        <f>+'Exhibit B-1'!U30</f>
        <v>1833616</v>
      </c>
      <c r="D24" s="633"/>
      <c r="E24" s="633"/>
      <c r="F24" s="665">
        <v>0</v>
      </c>
      <c r="G24" s="633"/>
      <c r="H24" s="633"/>
      <c r="I24" s="637">
        <f>ROUND(SUM(C24+F24),1)</f>
        <v>1833616</v>
      </c>
      <c r="J24" s="633"/>
      <c r="K24" s="633"/>
      <c r="L24" s="633">
        <f>+'Exhibit B-1'!W30</f>
        <v>27201882</v>
      </c>
      <c r="M24" s="75"/>
    </row>
    <row r="25" spans="1:13" s="224" customFormat="1" ht="17.100000000000001" customHeight="1">
      <c r="A25" s="63" t="s">
        <v>576</v>
      </c>
      <c r="B25" s="5" t="s">
        <v>22</v>
      </c>
      <c r="C25" s="640">
        <f>ROUND(SUM(C21:C24),1)</f>
        <v>4935397</v>
      </c>
      <c r="D25" s="631"/>
      <c r="E25" s="631"/>
      <c r="F25" s="640">
        <f>ROUND(SUM(F21:F24),1)</f>
        <v>696296</v>
      </c>
      <c r="G25" s="631"/>
      <c r="H25" s="631"/>
      <c r="I25" s="640">
        <f>SUM(I21:I24)</f>
        <v>5631693</v>
      </c>
      <c r="J25" s="639"/>
      <c r="K25" s="639"/>
      <c r="L25" s="664">
        <f>ROUND(SUM(L21:L24),1)</f>
        <v>30591777</v>
      </c>
      <c r="M25" s="75"/>
    </row>
    <row r="26" spans="1:13" s="224" customFormat="1" ht="17.100000000000001" customHeight="1">
      <c r="A26" s="43"/>
      <c r="B26" s="43"/>
      <c r="C26" s="648"/>
      <c r="D26" s="633"/>
      <c r="E26" s="633"/>
      <c r="F26" s="648"/>
      <c r="G26" s="633"/>
      <c r="H26" s="633"/>
      <c r="I26" s="648"/>
      <c r="J26" s="633"/>
      <c r="K26" s="633"/>
      <c r="L26" s="648"/>
      <c r="M26" s="75"/>
    </row>
    <row r="27" spans="1:13" s="224" customFormat="1" ht="17.100000000000001" customHeight="1">
      <c r="A27" s="63"/>
      <c r="B27" s="63"/>
      <c r="C27" s="633"/>
      <c r="D27" s="633"/>
      <c r="E27" s="633"/>
      <c r="F27" s="633"/>
      <c r="G27" s="633"/>
      <c r="H27" s="633"/>
      <c r="I27" s="633"/>
      <c r="J27" s="633"/>
      <c r="K27" s="633"/>
      <c r="L27" s="633"/>
      <c r="M27" s="75"/>
    </row>
    <row r="28" spans="1:13" s="224" customFormat="1" ht="17.100000000000001" customHeight="1">
      <c r="A28" s="63" t="s">
        <v>854</v>
      </c>
      <c r="B28" s="5" t="s">
        <v>22</v>
      </c>
      <c r="C28" s="631">
        <f>ROUND(SUM(C17-C25),1)</f>
        <v>148628</v>
      </c>
      <c r="D28" s="631"/>
      <c r="E28" s="631"/>
      <c r="F28" s="631">
        <f>ROUND(SUM(F17-F25),1)</f>
        <v>-92575</v>
      </c>
      <c r="G28" s="631"/>
      <c r="H28" s="631"/>
      <c r="I28" s="631">
        <f>ROUND(SUM(I17-I25),1)</f>
        <v>56053</v>
      </c>
      <c r="J28" s="639"/>
      <c r="K28" s="639"/>
      <c r="L28" s="631">
        <f>ROUND(SUM(L17-L25),1)</f>
        <v>8434</v>
      </c>
      <c r="M28" s="75"/>
    </row>
    <row r="29" spans="1:13" s="224" customFormat="1" ht="17.100000000000001" customHeight="1">
      <c r="A29" s="43"/>
      <c r="B29" s="43"/>
      <c r="C29" s="648"/>
      <c r="D29" s="633"/>
      <c r="E29" s="633"/>
      <c r="F29" s="648"/>
      <c r="G29" s="633"/>
      <c r="H29" s="633"/>
      <c r="I29" s="648"/>
      <c r="J29" s="633"/>
      <c r="K29" s="633"/>
      <c r="L29" s="648"/>
      <c r="M29" s="75"/>
    </row>
    <row r="30" spans="1:13" s="224" customFormat="1" ht="17.100000000000001" customHeight="1">
      <c r="A30" s="63" t="s">
        <v>17</v>
      </c>
      <c r="B30" s="63"/>
      <c r="C30" s="633"/>
      <c r="D30" s="633"/>
      <c r="E30" s="633"/>
      <c r="F30" s="633"/>
      <c r="G30" s="633"/>
      <c r="H30" s="633"/>
      <c r="I30" s="633"/>
      <c r="J30" s="633"/>
      <c r="K30" s="633"/>
      <c r="L30" s="633"/>
      <c r="M30" s="75"/>
    </row>
    <row r="31" spans="1:13" s="224" customFormat="1" ht="17.100000000000001" customHeight="1">
      <c r="A31" s="43" t="s">
        <v>577</v>
      </c>
      <c r="B31" s="5" t="s">
        <v>22</v>
      </c>
      <c r="C31" s="663">
        <f>+'Exhibit B-1'!U37</f>
        <v>7000</v>
      </c>
      <c r="D31" s="633"/>
      <c r="E31" s="633"/>
      <c r="F31" s="630">
        <f>+'Exhibit B-2'!U38</f>
        <v>193304</v>
      </c>
      <c r="G31" s="630"/>
      <c r="H31" s="630"/>
      <c r="I31" s="630">
        <f>ROUND(SUM(F31,C31),1)</f>
        <v>200304</v>
      </c>
      <c r="J31" s="633"/>
      <c r="K31" s="633"/>
      <c r="L31" s="633">
        <f>+'Exhibit B-1'!W37+'Exhibit B-2'!W38</f>
        <v>253176</v>
      </c>
      <c r="M31" s="75"/>
    </row>
    <row r="32" spans="1:13" s="224" customFormat="1" ht="17.100000000000001" customHeight="1">
      <c r="A32" s="43" t="s">
        <v>578</v>
      </c>
      <c r="B32" s="5" t="s">
        <v>22</v>
      </c>
      <c r="C32" s="663">
        <f>+'Exhibit B-1'!U38</f>
        <v>-2943</v>
      </c>
      <c r="D32" s="633"/>
      <c r="E32" s="633"/>
      <c r="F32" s="630">
        <f>+'Exhibit B-2'!U39</f>
        <v>-5647</v>
      </c>
      <c r="G32" s="630"/>
      <c r="H32" s="630"/>
      <c r="I32" s="630">
        <f>ROUND(SUM(F32,C32),1)</f>
        <v>-8590</v>
      </c>
      <c r="J32" s="633"/>
      <c r="K32" s="633"/>
      <c r="L32" s="633">
        <f>+'Exhibit B-1'!W38+'Exhibit B-2'!W39</f>
        <v>-5151</v>
      </c>
      <c r="M32" s="75"/>
    </row>
    <row r="33" spans="1:13" s="224" customFormat="1" ht="17.100000000000001" customHeight="1">
      <c r="A33" s="63" t="s">
        <v>579</v>
      </c>
      <c r="B33" s="5" t="s">
        <v>22</v>
      </c>
      <c r="C33" s="643">
        <f>ROUND(SUM(C31:C32),1)</f>
        <v>4057</v>
      </c>
      <c r="D33" s="639"/>
      <c r="E33" s="639"/>
      <c r="F33" s="643">
        <f>ROUND(SUM(F31:F32),1)</f>
        <v>187657</v>
      </c>
      <c r="G33" s="631"/>
      <c r="H33" s="631"/>
      <c r="I33" s="640">
        <f>ROUND(SUM(I31:I32),1)</f>
        <v>191714</v>
      </c>
      <c r="J33" s="639"/>
      <c r="K33" s="639"/>
      <c r="L33" s="664">
        <f>ROUND(SUM(L31:L32),1)</f>
        <v>248025</v>
      </c>
      <c r="M33" s="75"/>
    </row>
    <row r="34" spans="1:13" s="224" customFormat="1" ht="17.100000000000001" customHeight="1">
      <c r="A34" s="43"/>
      <c r="B34" s="43"/>
      <c r="C34" s="648"/>
      <c r="D34" s="633"/>
      <c r="E34" s="633"/>
      <c r="F34" s="648"/>
      <c r="G34" s="633"/>
      <c r="H34" s="633"/>
      <c r="I34" s="648"/>
      <c r="J34" s="633"/>
      <c r="K34" s="633"/>
      <c r="L34" s="648"/>
      <c r="M34" s="75"/>
    </row>
    <row r="35" spans="1:13" s="224" customFormat="1" ht="17.100000000000001" customHeight="1">
      <c r="A35" s="63" t="s">
        <v>32</v>
      </c>
      <c r="B35" s="63"/>
      <c r="C35" s="633"/>
      <c r="D35" s="633"/>
      <c r="E35" s="633"/>
      <c r="F35" s="633"/>
      <c r="G35" s="633"/>
      <c r="H35" s="633"/>
      <c r="I35" s="633"/>
      <c r="J35" s="633"/>
      <c r="K35" s="633"/>
      <c r="L35" s="633"/>
      <c r="M35" s="75"/>
    </row>
    <row r="36" spans="1:13" s="224" customFormat="1" ht="17.100000000000001" customHeight="1">
      <c r="A36" s="63" t="s">
        <v>580</v>
      </c>
      <c r="B36" s="5" t="s">
        <v>22</v>
      </c>
      <c r="C36" s="631">
        <f>ROUND(SUM(C28+C33),1)</f>
        <v>152685</v>
      </c>
      <c r="D36" s="630"/>
      <c r="E36" s="630"/>
      <c r="F36" s="631">
        <f>ROUND(SUM(F28+F33),1)</f>
        <v>95082</v>
      </c>
      <c r="G36" s="630"/>
      <c r="H36" s="630"/>
      <c r="I36" s="631">
        <f>ROUND(SUM(I28+I33),1)</f>
        <v>247767</v>
      </c>
      <c r="J36" s="633"/>
      <c r="K36" s="633"/>
      <c r="L36" s="639">
        <f>ROUND(SUM(L28+L33),1)</f>
        <v>256459</v>
      </c>
      <c r="M36" s="75"/>
    </row>
    <row r="37" spans="1:13" s="224" customFormat="1" ht="17.100000000000001" customHeight="1">
      <c r="A37" s="63"/>
      <c r="B37" s="5" t="s">
        <v>22</v>
      </c>
      <c r="C37" s="633"/>
      <c r="D37" s="633"/>
      <c r="E37" s="633"/>
      <c r="F37" s="633"/>
      <c r="G37" s="633"/>
      <c r="H37" s="633"/>
      <c r="I37" s="633"/>
      <c r="J37" s="633"/>
      <c r="K37" s="633"/>
      <c r="L37" s="633"/>
      <c r="M37" s="75"/>
    </row>
    <row r="38" spans="1:13" s="224" customFormat="1" ht="17.100000000000001" customHeight="1">
      <c r="A38" s="63" t="s">
        <v>581</v>
      </c>
      <c r="B38" s="5" t="s">
        <v>22</v>
      </c>
      <c r="C38" s="639">
        <f>+'Exhibit B-1'!U45</f>
        <v>357667</v>
      </c>
      <c r="D38" s="639"/>
      <c r="E38" s="639"/>
      <c r="F38" s="639">
        <f>+'Exhibit B-2'!U48</f>
        <v>-136729</v>
      </c>
      <c r="G38" s="639"/>
      <c r="H38" s="639"/>
      <c r="I38" s="639">
        <f>ROUND(SUM(C38+F38),1)</f>
        <v>220938</v>
      </c>
      <c r="J38" s="639"/>
      <c r="K38" s="639"/>
      <c r="L38" s="639">
        <f>+'Exhibit B-1'!W45+'Exhibit B-2'!W48</f>
        <v>-35521</v>
      </c>
      <c r="M38" s="75"/>
    </row>
    <row r="39" spans="1:13" s="224" customFormat="1" ht="22.35" customHeight="1" thickBot="1">
      <c r="A39" s="63" t="s">
        <v>582</v>
      </c>
      <c r="B39" s="5" t="s">
        <v>22</v>
      </c>
      <c r="C39" s="666">
        <f>ROUND(SUM(C36+C38),1)</f>
        <v>510352</v>
      </c>
      <c r="D39" s="639"/>
      <c r="E39" s="651"/>
      <c r="F39" s="666">
        <f>ROUND(SUM(F36+F38),1)</f>
        <v>-41647</v>
      </c>
      <c r="G39" s="639"/>
      <c r="H39" s="651"/>
      <c r="I39" s="666">
        <f>ROUND(SUM(I36+I38),1)</f>
        <v>468705</v>
      </c>
      <c r="J39" s="639"/>
      <c r="K39" s="651"/>
      <c r="L39" s="666">
        <f>ROUND(SUM(L36+L38),1)</f>
        <v>220938</v>
      </c>
      <c r="M39" s="75"/>
    </row>
    <row r="40" spans="1:13" s="224" customFormat="1" ht="14.25" customHeight="1" thickTop="1">
      <c r="A40" s="43"/>
      <c r="B40" s="43"/>
      <c r="C40" s="43"/>
      <c r="D40" s="43"/>
      <c r="E40" s="43"/>
      <c r="F40" s="43"/>
      <c r="G40" s="43"/>
      <c r="H40" s="43"/>
      <c r="I40" s="43"/>
      <c r="J40" s="43"/>
      <c r="K40" s="43"/>
      <c r="L40" s="43"/>
      <c r="M40" s="75"/>
    </row>
    <row r="41" spans="1:13" s="224" customFormat="1" ht="15" customHeight="1">
      <c r="A41" s="532" t="s">
        <v>1058</v>
      </c>
      <c r="B41" s="11"/>
      <c r="C41" s="43"/>
      <c r="D41" s="43"/>
      <c r="E41" s="43"/>
      <c r="F41" s="43"/>
      <c r="G41" s="43"/>
      <c r="H41" s="43"/>
      <c r="I41" s="43"/>
      <c r="J41" s="43"/>
      <c r="K41" s="43"/>
      <c r="L41" s="43"/>
      <c r="M41" s="290"/>
    </row>
    <row r="42" spans="1:13" s="224" customFormat="1" ht="15" customHeight="1">
      <c r="A42" s="11"/>
      <c r="B42" s="11"/>
      <c r="C42" s="43"/>
      <c r="D42" s="43"/>
      <c r="E42" s="43"/>
      <c r="F42" s="43"/>
      <c r="G42" s="43"/>
      <c r="H42" s="43"/>
      <c r="I42" s="43"/>
      <c r="J42" s="43"/>
      <c r="K42" s="43"/>
      <c r="L42" s="43"/>
      <c r="M42" s="290"/>
    </row>
    <row r="43" spans="1:13" s="224" customFormat="1" ht="15">
      <c r="A43" s="291"/>
      <c r="B43" s="291"/>
      <c r="C43" s="75"/>
      <c r="D43" s="75"/>
      <c r="E43" s="75"/>
      <c r="F43" s="75"/>
      <c r="G43" s="75"/>
      <c r="H43" s="75"/>
      <c r="I43" s="75"/>
      <c r="J43" s="75"/>
      <c r="K43" s="75"/>
      <c r="L43" s="75"/>
      <c r="M43" s="75"/>
    </row>
    <row r="44" spans="1:13" ht="15">
      <c r="A44" s="291"/>
      <c r="B44" s="291"/>
    </row>
    <row r="45" spans="1:13" ht="15">
      <c r="A45" s="291"/>
      <c r="B45" s="291"/>
    </row>
    <row r="46" spans="1:13" ht="15">
      <c r="A46" s="291"/>
      <c r="B46" s="291"/>
    </row>
    <row r="50" spans="1:2" s="224" customFormat="1" ht="15">
      <c r="A50" s="75"/>
      <c r="B50" s="75"/>
    </row>
    <row r="51" spans="1:2" s="224" customFormat="1" ht="15">
      <c r="A51" s="75"/>
      <c r="B51" s="75"/>
    </row>
  </sheetData>
  <hyperlinks>
    <hyperlink ref="A41" location="'Footnotes 1 - 11'!A1" display="See Accompanying Footnotes " xr:uid="{00000000-0004-0000-0300-000000000000}"/>
  </hyperlinks>
  <pageMargins left="0.8" right="0.31" top="1" bottom="0.25" header="0" footer="0.25"/>
  <pageSetup scale="60" firstPageNumber="10" orientation="landscape" useFirstPageNumber="1" r:id="rId1"/>
  <headerFooter scaleWithDoc="0">
    <oddFooter>&amp;R&amp;8&amp;P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8"/>
  <sheetViews>
    <sheetView showGridLines="0" zoomScale="90" workbookViewId="0"/>
  </sheetViews>
  <sheetFormatPr defaultColWidth="9.88671875" defaultRowHeight="15"/>
  <cols>
    <col min="1" max="1" width="48.88671875" style="292" customWidth="1"/>
    <col min="2" max="2" width="1.88671875" style="292" customWidth="1"/>
    <col min="3" max="3" width="20.88671875" style="292" customWidth="1"/>
    <col min="4" max="4" width="4.88671875" style="292" customWidth="1"/>
    <col min="5" max="5" width="2.88671875" style="292" customWidth="1"/>
    <col min="6" max="6" width="20.88671875" style="292" customWidth="1"/>
    <col min="7" max="7" width="4.88671875" style="292" customWidth="1"/>
    <col min="8" max="8" width="2.88671875" style="292" customWidth="1"/>
    <col min="9" max="9" width="20.88671875" style="292" customWidth="1"/>
    <col min="10" max="10" width="3.88671875" style="292" customWidth="1"/>
    <col min="11" max="11" width="2.88671875" style="292" customWidth="1"/>
    <col min="12" max="12" width="20.88671875" style="292" customWidth="1"/>
    <col min="13" max="13" width="8.88671875" style="292" customWidth="1"/>
    <col min="14" max="14" width="20.88671875" style="292" customWidth="1"/>
    <col min="15" max="15" width="12.88671875" style="292" customWidth="1"/>
    <col min="16" max="16" width="16.88671875" style="292" customWidth="1"/>
    <col min="17" max="16384" width="9.88671875" style="292"/>
  </cols>
  <sheetData>
    <row r="1" spans="1:20">
      <c r="A1" s="361" t="s">
        <v>775</v>
      </c>
    </row>
    <row r="3" spans="1:20" ht="17.25" customHeight="1">
      <c r="A3" s="153" t="s">
        <v>30</v>
      </c>
      <c r="B3" s="556"/>
      <c r="C3" s="556"/>
      <c r="D3" s="556"/>
      <c r="E3" s="556"/>
      <c r="F3" s="556"/>
      <c r="G3" s="556"/>
      <c r="H3" s="556"/>
      <c r="I3" s="556"/>
      <c r="J3" s="556"/>
      <c r="K3" s="556"/>
      <c r="L3" s="556"/>
    </row>
    <row r="4" spans="1:20" ht="18" customHeight="1">
      <c r="A4" s="153" t="s">
        <v>583</v>
      </c>
      <c r="B4" s="556"/>
      <c r="C4" s="556"/>
      <c r="D4" s="556"/>
      <c r="E4" s="556"/>
      <c r="F4" s="556"/>
      <c r="G4" s="556"/>
      <c r="H4" s="556"/>
      <c r="I4" s="556"/>
      <c r="J4" s="556"/>
      <c r="K4" s="556"/>
      <c r="L4" s="556"/>
    </row>
    <row r="5" spans="1:20" ht="17.25" customHeight="1">
      <c r="A5" s="153" t="s">
        <v>584</v>
      </c>
      <c r="B5" s="556"/>
      <c r="C5" s="556"/>
      <c r="D5" s="556"/>
      <c r="E5" s="556"/>
      <c r="F5" s="556"/>
      <c r="G5" s="556"/>
      <c r="H5" s="556"/>
      <c r="I5" s="556"/>
      <c r="J5" s="556"/>
      <c r="K5" s="556"/>
      <c r="L5" s="228" t="s">
        <v>585</v>
      </c>
    </row>
    <row r="6" spans="1:20" ht="17.25" customHeight="1">
      <c r="A6" s="284" t="s">
        <v>586</v>
      </c>
      <c r="B6" s="556"/>
      <c r="C6" s="556"/>
      <c r="D6" s="556"/>
      <c r="E6" s="556"/>
      <c r="F6" s="556"/>
      <c r="G6" s="556"/>
      <c r="H6" s="556"/>
      <c r="I6" s="556"/>
      <c r="J6" s="556"/>
      <c r="K6" s="556"/>
      <c r="L6" s="556"/>
    </row>
    <row r="7" spans="1:20" ht="17.25" customHeight="1">
      <c r="A7" s="284" t="s">
        <v>1314</v>
      </c>
      <c r="B7" s="556"/>
      <c r="C7" s="556"/>
      <c r="D7" s="556"/>
      <c r="E7" s="556"/>
      <c r="F7" s="556"/>
      <c r="G7" s="556"/>
      <c r="H7" s="556"/>
      <c r="I7" s="556"/>
      <c r="J7" s="556"/>
      <c r="K7" s="556"/>
      <c r="L7" s="556"/>
    </row>
    <row r="8" spans="1:20" ht="17.25" customHeight="1">
      <c r="A8" s="153" t="s">
        <v>1106</v>
      </c>
      <c r="B8" s="556"/>
      <c r="C8" s="556"/>
      <c r="D8" s="556"/>
      <c r="E8" s="556"/>
      <c r="F8" s="556"/>
      <c r="G8" s="556"/>
      <c r="H8" s="556"/>
      <c r="I8" s="556"/>
      <c r="J8" s="556"/>
      <c r="K8" s="556"/>
      <c r="L8" s="556"/>
    </row>
    <row r="9" spans="1:20" ht="19.350000000000001" customHeight="1"/>
    <row r="10" spans="1:20" ht="19.350000000000001" customHeight="1"/>
    <row r="11" spans="1:20" ht="19.350000000000001" customHeight="1"/>
    <row r="12" spans="1:20" ht="19.350000000000001" customHeight="1">
      <c r="A12" s="43"/>
      <c r="B12" s="43"/>
      <c r="C12" s="43"/>
      <c r="D12" s="43"/>
      <c r="E12" s="43"/>
      <c r="F12" s="43"/>
      <c r="G12" s="43"/>
      <c r="H12" s="43"/>
      <c r="I12" s="231" t="s">
        <v>587</v>
      </c>
      <c r="J12" s="287"/>
      <c r="K12" s="294"/>
      <c r="L12" s="287"/>
      <c r="M12" s="43"/>
      <c r="N12" s="43"/>
      <c r="O12" s="43"/>
      <c r="P12" s="43"/>
      <c r="Q12" s="43"/>
      <c r="R12" s="43"/>
      <c r="S12" s="43"/>
      <c r="T12" s="43"/>
    </row>
    <row r="13" spans="1:20" ht="19.350000000000001" customHeight="1">
      <c r="A13" s="43"/>
      <c r="B13" s="43"/>
      <c r="D13" s="43"/>
      <c r="E13" s="43"/>
      <c r="F13" s="85" t="s">
        <v>588</v>
      </c>
      <c r="G13" s="43"/>
      <c r="H13" s="43"/>
      <c r="I13" s="61"/>
      <c r="J13" s="61"/>
      <c r="K13" s="61"/>
      <c r="L13" s="61"/>
      <c r="N13" s="43"/>
      <c r="O13" s="43"/>
      <c r="P13" s="43"/>
      <c r="Q13" s="43"/>
      <c r="R13" s="43"/>
      <c r="S13" s="43"/>
      <c r="T13" s="43"/>
    </row>
    <row r="14" spans="1:20" ht="19.350000000000001" customHeight="1">
      <c r="A14" s="43"/>
      <c r="B14" s="43"/>
      <c r="C14" s="85" t="s">
        <v>583</v>
      </c>
      <c r="D14" s="43"/>
      <c r="E14" s="43"/>
      <c r="F14" s="85" t="s">
        <v>223</v>
      </c>
      <c r="G14" s="43"/>
      <c r="H14" s="43"/>
      <c r="I14" s="233" t="s">
        <v>1315</v>
      </c>
      <c r="J14" s="43"/>
      <c r="K14" s="43"/>
      <c r="L14" s="233" t="s">
        <v>1233</v>
      </c>
      <c r="N14" s="43"/>
      <c r="O14" s="43"/>
      <c r="P14" s="43"/>
      <c r="Q14" s="43"/>
      <c r="R14" s="43"/>
      <c r="S14" s="43"/>
      <c r="T14" s="43"/>
    </row>
    <row r="15" spans="1:20" ht="19.350000000000001" customHeight="1">
      <c r="A15" s="63" t="s">
        <v>0</v>
      </c>
      <c r="B15" s="43"/>
      <c r="C15" s="61"/>
      <c r="D15" s="43"/>
      <c r="E15" s="43"/>
      <c r="F15" s="61"/>
      <c r="G15" s="43"/>
      <c r="H15" s="43"/>
      <c r="I15" s="61"/>
      <c r="J15" s="43"/>
      <c r="K15" s="43"/>
      <c r="L15" s="61"/>
      <c r="N15" s="43"/>
      <c r="O15" s="43"/>
      <c r="P15" s="43"/>
      <c r="Q15" s="43"/>
      <c r="R15" s="43"/>
      <c r="S15" s="43"/>
      <c r="T15" s="43"/>
    </row>
    <row r="16" spans="1:20" ht="19.350000000000001" customHeight="1">
      <c r="A16" s="285" t="s">
        <v>951</v>
      </c>
      <c r="B16" s="5" t="s">
        <v>22</v>
      </c>
      <c r="C16" s="250">
        <f>+'Exhibit C-1'!G19</f>
        <v>1131625</v>
      </c>
      <c r="E16" s="56"/>
      <c r="F16" s="250">
        <f>+'Exhibit C-2'!I17</f>
        <v>8134</v>
      </c>
      <c r="G16" s="43"/>
      <c r="H16" s="56"/>
      <c r="I16" s="250">
        <f>ROUND(SUM(F16,C16),1)</f>
        <v>1139759</v>
      </c>
      <c r="J16" s="43"/>
      <c r="K16" s="56"/>
      <c r="L16" s="250">
        <f>+'Exhibit C-1'!I19+'Exhibit C-2'!K17</f>
        <v>505265</v>
      </c>
      <c r="N16" s="43"/>
      <c r="O16" s="43"/>
      <c r="P16" s="43"/>
      <c r="Q16" s="43"/>
      <c r="R16" s="43"/>
      <c r="S16" s="43"/>
      <c r="T16" s="43"/>
    </row>
    <row r="17" spans="1:20" ht="25.35" customHeight="1">
      <c r="A17" s="286" t="s">
        <v>590</v>
      </c>
      <c r="B17" s="5" t="s">
        <v>22</v>
      </c>
      <c r="C17" s="20">
        <f>ROUND(SUM(C16:C16),1)</f>
        <v>1131625</v>
      </c>
      <c r="D17" s="25"/>
      <c r="E17" s="25"/>
      <c r="F17" s="20">
        <f>ROUND(SUM(F16:F16),1)</f>
        <v>8134</v>
      </c>
      <c r="G17" s="25" t="s">
        <v>22</v>
      </c>
      <c r="H17" s="25"/>
      <c r="I17" s="20">
        <f>ROUND(SUM(I14:I16),1)</f>
        <v>1139759</v>
      </c>
      <c r="J17" s="63"/>
      <c r="K17" s="63"/>
      <c r="L17" s="289">
        <f>ROUND(SUM(L16),1)</f>
        <v>505265</v>
      </c>
      <c r="N17" s="43"/>
      <c r="O17" s="43"/>
      <c r="P17" s="43"/>
      <c r="Q17" s="43"/>
      <c r="R17" s="43"/>
      <c r="S17" s="43"/>
      <c r="T17" s="43"/>
    </row>
    <row r="18" spans="1:20" ht="19.350000000000001" customHeight="1">
      <c r="A18" s="43"/>
      <c r="B18" s="5" t="s">
        <v>22</v>
      </c>
      <c r="C18" s="21"/>
      <c r="D18" s="22"/>
      <c r="E18" s="22"/>
      <c r="F18" s="21"/>
      <c r="G18" s="22"/>
      <c r="H18" s="22"/>
      <c r="I18" s="21"/>
      <c r="J18" s="43"/>
      <c r="K18" s="43"/>
      <c r="L18" s="61"/>
      <c r="N18" s="43"/>
      <c r="O18" s="43"/>
      <c r="P18" s="43"/>
      <c r="Q18" s="43"/>
      <c r="R18" s="43"/>
      <c r="S18" s="43"/>
      <c r="T18" s="43"/>
    </row>
    <row r="19" spans="1:20" ht="19.350000000000001" customHeight="1">
      <c r="A19" s="63" t="s">
        <v>6</v>
      </c>
      <c r="B19" s="5" t="s">
        <v>22</v>
      </c>
      <c r="C19" s="22"/>
      <c r="D19" s="22"/>
      <c r="E19" s="22"/>
      <c r="F19" s="22"/>
      <c r="G19" s="22"/>
      <c r="H19" s="22"/>
      <c r="I19" s="22"/>
      <c r="J19" s="43"/>
      <c r="K19" s="43"/>
      <c r="L19" s="43"/>
      <c r="N19" s="43"/>
      <c r="O19" s="43"/>
      <c r="P19" s="43"/>
      <c r="Q19" s="43"/>
      <c r="R19" s="43"/>
      <c r="S19" s="43"/>
      <c r="T19" s="43"/>
    </row>
    <row r="20" spans="1:20" ht="19.350000000000001" customHeight="1">
      <c r="A20" s="43" t="s">
        <v>106</v>
      </c>
      <c r="B20" s="5" t="s">
        <v>22</v>
      </c>
      <c r="C20" s="22"/>
      <c r="D20" s="22"/>
      <c r="E20" s="22"/>
      <c r="F20" s="22"/>
      <c r="G20" s="22"/>
      <c r="H20" s="22"/>
      <c r="I20" s="22"/>
      <c r="J20" s="43"/>
      <c r="K20" s="43"/>
      <c r="L20" s="43"/>
      <c r="N20" s="43"/>
      <c r="O20" s="43"/>
      <c r="P20" s="43"/>
      <c r="Q20" s="43"/>
      <c r="R20" s="43"/>
      <c r="S20" s="43"/>
      <c r="T20" s="43"/>
    </row>
    <row r="21" spans="1:20" ht="19.350000000000001" customHeight="1">
      <c r="A21" s="285" t="s">
        <v>952</v>
      </c>
      <c r="B21" s="5" t="s">
        <v>22</v>
      </c>
      <c r="C21" s="22">
        <f>+'Exhibit C-1'!G24</f>
        <v>78957</v>
      </c>
      <c r="D21" s="22"/>
      <c r="E21" s="22"/>
      <c r="F21" s="22">
        <f>+'Exhibit C-2'!I23</f>
        <v>505</v>
      </c>
      <c r="G21" s="22"/>
      <c r="H21" s="22"/>
      <c r="I21" s="22">
        <f>ROUND(SUM(F21,C21),1)</f>
        <v>79462</v>
      </c>
      <c r="J21" s="43"/>
      <c r="K21" s="43"/>
      <c r="L21" s="43">
        <f>+'Exhibit C-1'!I24+'Exhibit C-2'!K23</f>
        <v>81631</v>
      </c>
      <c r="N21" s="43"/>
      <c r="O21" s="43"/>
      <c r="P21" s="43"/>
      <c r="Q21" s="43"/>
      <c r="R21" s="43"/>
      <c r="S21" s="43"/>
      <c r="T21" s="43"/>
    </row>
    <row r="22" spans="1:20" ht="19.350000000000001" customHeight="1">
      <c r="A22" s="285" t="s">
        <v>591</v>
      </c>
      <c r="B22" s="5" t="s">
        <v>22</v>
      </c>
      <c r="C22" s="22">
        <f>+'Exhibit C-1'!G25</f>
        <v>65629</v>
      </c>
      <c r="D22" s="22"/>
      <c r="E22" s="22"/>
      <c r="F22" s="22">
        <f>+'Exhibit C-2'!I24</f>
        <v>100</v>
      </c>
      <c r="G22" s="22"/>
      <c r="H22" s="22"/>
      <c r="I22" s="22">
        <f>ROUND(SUM(F22,C22),1)</f>
        <v>65729</v>
      </c>
      <c r="J22" s="43"/>
      <c r="K22" s="43"/>
      <c r="L22" s="43">
        <f>+'Exhibit C-1'!I25+'Exhibit C-2'!K24</f>
        <v>48272</v>
      </c>
      <c r="N22" s="43"/>
      <c r="O22" s="43"/>
      <c r="P22" s="43"/>
      <c r="Q22" s="43"/>
      <c r="R22" s="43"/>
      <c r="S22" s="43"/>
      <c r="T22" s="43"/>
    </row>
    <row r="23" spans="1:20" ht="19.350000000000001" customHeight="1">
      <c r="A23" s="285" t="s">
        <v>953</v>
      </c>
      <c r="B23" s="5" t="s">
        <v>22</v>
      </c>
      <c r="C23" s="22">
        <f>+'Exhibit C-1'!G26</f>
        <v>50214</v>
      </c>
      <c r="D23" s="22"/>
      <c r="E23" s="22"/>
      <c r="F23" s="22">
        <f>+'Exhibit C-2'!I25</f>
        <v>273</v>
      </c>
      <c r="G23" s="22"/>
      <c r="H23" s="22"/>
      <c r="I23" s="22">
        <f>ROUND(SUM(F23,C23),1)</f>
        <v>50487</v>
      </c>
      <c r="J23" s="43"/>
      <c r="K23" s="43"/>
      <c r="L23" s="43">
        <f>+'Exhibit C-1'!I26+'Exhibit C-2'!K25</f>
        <v>50770</v>
      </c>
      <c r="N23" s="43"/>
      <c r="O23" s="43"/>
      <c r="P23" s="43"/>
      <c r="Q23" s="43"/>
      <c r="R23" s="43"/>
      <c r="S23" s="43"/>
      <c r="T23" s="43"/>
    </row>
    <row r="24" spans="1:20" ht="25.35" customHeight="1">
      <c r="A24" s="286" t="s">
        <v>592</v>
      </c>
      <c r="B24" s="5" t="s">
        <v>22</v>
      </c>
      <c r="C24" s="20">
        <f>ROUND(SUM(C20:C23),1)</f>
        <v>194800</v>
      </c>
      <c r="D24" s="25"/>
      <c r="E24" s="25"/>
      <c r="F24" s="20">
        <f>ROUND(SUM(F20:F23),1)</f>
        <v>878</v>
      </c>
      <c r="G24" s="25" t="s">
        <v>22</v>
      </c>
      <c r="H24" s="25"/>
      <c r="I24" s="20">
        <f>ROUND(SUM(I20:I23),1)</f>
        <v>195678</v>
      </c>
      <c r="J24" s="63"/>
      <c r="K24" s="63"/>
      <c r="L24" s="289">
        <f>ROUND(SUM(L21:L23),1)</f>
        <v>180673</v>
      </c>
      <c r="N24" s="43"/>
      <c r="O24" s="43"/>
      <c r="P24" s="43"/>
      <c r="Q24" s="43"/>
      <c r="R24" s="43"/>
      <c r="S24" s="43"/>
      <c r="T24" s="43"/>
    </row>
    <row r="25" spans="1:20" ht="19.350000000000001" customHeight="1">
      <c r="A25" s="43"/>
      <c r="B25" s="5" t="s">
        <v>22</v>
      </c>
      <c r="C25" s="21"/>
      <c r="D25" s="22"/>
      <c r="E25" s="22"/>
      <c r="F25" s="21"/>
      <c r="G25" s="22"/>
      <c r="H25" s="22"/>
      <c r="I25" s="21"/>
      <c r="J25" s="43"/>
      <c r="K25" s="43"/>
      <c r="L25" s="61"/>
      <c r="N25" s="43"/>
      <c r="O25" s="43"/>
      <c r="P25" s="43"/>
      <c r="Q25" s="43"/>
      <c r="R25" s="43"/>
      <c r="S25" s="43"/>
      <c r="T25" s="43"/>
    </row>
    <row r="26" spans="1:20" ht="19.350000000000001" customHeight="1">
      <c r="A26" s="63"/>
      <c r="B26" s="5" t="s">
        <v>22</v>
      </c>
      <c r="C26" s="22"/>
      <c r="D26" s="22"/>
      <c r="E26" s="22"/>
      <c r="F26" s="22"/>
      <c r="G26" s="22"/>
      <c r="H26" s="22"/>
      <c r="I26" s="22"/>
      <c r="J26" s="43"/>
      <c r="K26" s="43"/>
      <c r="L26" s="43"/>
      <c r="N26" s="43"/>
      <c r="O26" s="43"/>
      <c r="P26" s="43"/>
      <c r="Q26" s="43"/>
      <c r="R26" s="43"/>
      <c r="S26" s="43"/>
      <c r="T26" s="43"/>
    </row>
    <row r="27" spans="1:20" ht="19.350000000000001" customHeight="1">
      <c r="A27" s="286" t="s">
        <v>855</v>
      </c>
      <c r="B27" s="5" t="s">
        <v>22</v>
      </c>
      <c r="C27" s="25">
        <f>ROUND(SUM(C17-C24),1)</f>
        <v>936825</v>
      </c>
      <c r="D27" s="22"/>
      <c r="E27" s="22"/>
      <c r="F27" s="25">
        <f>ROUND(SUM(F17-F24),1)</f>
        <v>7256</v>
      </c>
      <c r="G27" s="22" t="s">
        <v>22</v>
      </c>
      <c r="H27" s="22"/>
      <c r="I27" s="25">
        <f>ROUND(SUM(I17-I24),1)</f>
        <v>944081</v>
      </c>
      <c r="J27" s="43"/>
      <c r="K27" s="43"/>
      <c r="L27" s="63">
        <f>ROUND(SUM(L17-L24),1)</f>
        <v>324592</v>
      </c>
      <c r="N27" s="43"/>
      <c r="O27" s="43"/>
      <c r="P27" s="43"/>
      <c r="Q27" s="43"/>
      <c r="R27" s="43"/>
      <c r="S27" s="43"/>
      <c r="T27" s="43"/>
    </row>
    <row r="28" spans="1:20" ht="19.350000000000001" customHeight="1">
      <c r="A28" s="43"/>
      <c r="B28" s="5" t="s">
        <v>22</v>
      </c>
      <c r="C28" s="61"/>
      <c r="D28" s="43"/>
      <c r="E28" s="43"/>
      <c r="F28" s="61"/>
      <c r="G28" s="43"/>
      <c r="H28" s="43"/>
      <c r="I28" s="61"/>
      <c r="J28" s="43"/>
      <c r="K28" s="43"/>
      <c r="L28" s="61"/>
      <c r="N28" s="43"/>
      <c r="O28" s="43"/>
      <c r="P28" s="43"/>
      <c r="Q28" s="43"/>
      <c r="R28" s="43"/>
      <c r="S28" s="43"/>
      <c r="T28" s="43"/>
    </row>
    <row r="29" spans="1:20" ht="19.350000000000001" customHeight="1">
      <c r="A29" s="43"/>
      <c r="B29" s="5" t="s">
        <v>22</v>
      </c>
      <c r="C29" s="43"/>
      <c r="D29" s="43"/>
      <c r="E29" s="43"/>
      <c r="F29" s="43"/>
      <c r="G29" s="43"/>
      <c r="H29" s="43"/>
      <c r="I29" s="43"/>
      <c r="J29" s="43"/>
      <c r="K29" s="43"/>
      <c r="L29" s="43"/>
      <c r="N29" s="43"/>
      <c r="O29" s="43"/>
      <c r="P29" s="43"/>
      <c r="Q29" s="43"/>
      <c r="R29" s="43"/>
      <c r="S29" s="43"/>
      <c r="T29" s="43"/>
    </row>
    <row r="30" spans="1:20" ht="18" customHeight="1">
      <c r="A30" s="286" t="s">
        <v>968</v>
      </c>
      <c r="B30" s="5" t="s">
        <v>22</v>
      </c>
      <c r="C30" s="63">
        <f>+'Exhibit C-1'!G31</f>
        <v>318905</v>
      </c>
      <c r="D30" s="232"/>
      <c r="E30" s="63"/>
      <c r="F30" s="63">
        <f>+'Exhibit C-2'!I31</f>
        <v>45863</v>
      </c>
      <c r="H30" s="63"/>
      <c r="I30" s="63">
        <f>ROUND(SUM(C30:F30),1)</f>
        <v>364768</v>
      </c>
      <c r="J30" s="63"/>
      <c r="K30" s="63"/>
      <c r="L30" s="63">
        <f>'Exhibit C-1'!I31+'Exhibit C-2'!K31</f>
        <v>40176</v>
      </c>
      <c r="N30" s="43"/>
      <c r="O30" s="43"/>
      <c r="P30" s="43"/>
      <c r="Q30" s="43"/>
      <c r="R30" s="43"/>
      <c r="S30" s="43"/>
      <c r="T30" s="43"/>
    </row>
    <row r="31" spans="1:20" ht="19.350000000000001" customHeight="1">
      <c r="A31" s="43"/>
      <c r="B31" s="5" t="s">
        <v>22</v>
      </c>
      <c r="C31" s="61"/>
      <c r="D31" s="43"/>
      <c r="E31" s="43"/>
      <c r="F31" s="61"/>
      <c r="G31" s="43"/>
      <c r="H31" s="43"/>
      <c r="I31" s="61"/>
      <c r="J31" s="43"/>
      <c r="K31" s="43"/>
      <c r="L31" s="61"/>
      <c r="N31" s="43"/>
      <c r="O31" s="43"/>
      <c r="P31" s="43"/>
      <c r="Q31" s="43"/>
      <c r="R31" s="43"/>
      <c r="S31" s="43"/>
      <c r="T31" s="43"/>
    </row>
    <row r="32" spans="1:20" ht="19.350000000000001" customHeight="1" thickBot="1">
      <c r="A32" s="286" t="s">
        <v>969</v>
      </c>
      <c r="B32" s="5" t="s">
        <v>22</v>
      </c>
      <c r="C32" s="281">
        <f>ROUND(SUM(C27+C30),1)</f>
        <v>1255730</v>
      </c>
      <c r="D32" s="232"/>
      <c r="E32" s="59"/>
      <c r="F32" s="281">
        <f>ROUND(SUM(F27+F30),1)</f>
        <v>53119</v>
      </c>
      <c r="H32" s="59"/>
      <c r="I32" s="281">
        <f>ROUND(SUM(I27+I30),1)</f>
        <v>1308849</v>
      </c>
      <c r="J32" s="63"/>
      <c r="K32" s="59"/>
      <c r="L32" s="281">
        <f>ROUND(SUM(L27+L30),1)</f>
        <v>364768</v>
      </c>
      <c r="N32" s="43"/>
      <c r="O32" s="43"/>
      <c r="P32" s="43"/>
      <c r="Q32" s="43"/>
      <c r="R32" s="43"/>
      <c r="S32" s="43"/>
      <c r="T32" s="43"/>
    </row>
    <row r="33" spans="1:20" ht="19.350000000000001" customHeight="1" thickTop="1">
      <c r="B33" s="43"/>
      <c r="C33" s="87"/>
      <c r="D33" s="43"/>
      <c r="E33" s="43"/>
      <c r="F33" s="87"/>
      <c r="G33" s="43"/>
      <c r="H33" s="43"/>
      <c r="I33" s="43"/>
      <c r="J33" s="43"/>
      <c r="K33" s="43"/>
      <c r="L33" s="87"/>
      <c r="M33" s="43"/>
      <c r="N33" s="43"/>
      <c r="O33" s="43"/>
      <c r="P33" s="43"/>
      <c r="Q33" s="43"/>
      <c r="R33" s="43"/>
      <c r="S33" s="43"/>
      <c r="T33" s="43"/>
    </row>
    <row r="34" spans="1:20" ht="15.75">
      <c r="A34" s="532" t="s">
        <v>1058</v>
      </c>
      <c r="B34" s="45"/>
      <c r="C34" s="298"/>
      <c r="D34" s="298"/>
      <c r="E34" s="298"/>
    </row>
    <row r="35" spans="1:20" ht="15.75">
      <c r="A35" s="11"/>
      <c r="B35" s="45"/>
      <c r="C35" s="298"/>
      <c r="D35" s="298"/>
      <c r="E35" s="298"/>
    </row>
    <row r="36" spans="1:20">
      <c r="A36" s="410"/>
      <c r="B36" s="45"/>
      <c r="C36" s="299"/>
      <c r="D36" s="299"/>
      <c r="E36" s="299"/>
    </row>
    <row r="37" spans="1:20">
      <c r="A37" s="55"/>
    </row>
    <row r="38" spans="1:20">
      <c r="A38" s="163"/>
    </row>
  </sheetData>
  <hyperlinks>
    <hyperlink ref="A34" location="'Footnotes 1 - 11'!A1" display="See Accompanying Footnotes" xr:uid="{00000000-0004-0000-0400-000000000000}"/>
  </hyperlinks>
  <pageMargins left="1.1000000000000001" right="0.5" top="1" bottom="0.25" header="0" footer="0.25"/>
  <pageSetup scale="60" firstPageNumber="11" orientation="landscape" useFirstPageNumber="1" r:id="rId1"/>
  <headerFooter scaleWithDoc="0">
    <oddFooter>&amp;R&amp;8&amp;P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49"/>
  <sheetViews>
    <sheetView showGridLines="0" zoomScale="80" workbookViewId="0">
      <selection activeCell="G20" sqref="G20"/>
    </sheetView>
  </sheetViews>
  <sheetFormatPr defaultColWidth="8.88671875" defaultRowHeight="15"/>
  <cols>
    <col min="1" max="1" width="51" style="188" customWidth="1"/>
    <col min="2" max="2" width="2.109375" style="188" customWidth="1"/>
    <col min="3" max="3" width="15.109375" style="179" bestFit="1" customWidth="1"/>
    <col min="4" max="4" width="2" style="179" customWidth="1"/>
    <col min="5" max="5" width="14.88671875" style="179" customWidth="1"/>
    <col min="6" max="6" width="2" style="179" customWidth="1"/>
    <col min="7" max="7" width="14.88671875" style="179" customWidth="1"/>
    <col min="8" max="8" width="2.109375" style="179" customWidth="1"/>
    <col min="9" max="9" width="17.88671875" style="179" customWidth="1"/>
    <col min="10" max="10" width="2.109375" style="179" customWidth="1"/>
    <col min="11" max="11" width="15.109375" style="179" customWidth="1"/>
    <col min="12" max="13" width="3.88671875" style="179" customWidth="1"/>
    <col min="14" max="14" width="12.44140625" style="179" customWidth="1"/>
    <col min="15" max="15" width="2.109375" style="179" customWidth="1"/>
    <col min="16" max="16" width="12.5546875" style="179" customWidth="1"/>
    <col min="17" max="17" width="2.109375" style="179" customWidth="1"/>
    <col min="18" max="18" width="12.88671875" style="179" customWidth="1"/>
    <col min="19" max="19" width="2.109375" style="179" customWidth="1"/>
    <col min="20" max="20" width="12.88671875" style="179" customWidth="1"/>
    <col min="21" max="21" width="2" style="179" customWidth="1"/>
    <col min="22" max="22" width="11.88671875" style="179" customWidth="1"/>
    <col min="23" max="23" width="11.44140625" style="179" customWidth="1"/>
    <col min="24" max="24" width="1.88671875" style="179" customWidth="1"/>
    <col min="25" max="25" width="11.88671875" style="179" customWidth="1"/>
    <col min="26" max="26" width="2.109375" style="179" customWidth="1"/>
    <col min="27" max="27" width="11.44140625" style="179" customWidth="1"/>
    <col min="28" max="28" width="5.44140625" style="179" customWidth="1"/>
    <col min="29" max="29" width="4.88671875" style="179" customWidth="1"/>
    <col min="30" max="30" width="10.5546875" style="179" customWidth="1"/>
    <col min="31" max="31" width="11.109375" style="179" customWidth="1"/>
    <col min="32" max="32" width="2.109375" style="179" customWidth="1"/>
    <col min="33" max="33" width="11.109375" style="179" customWidth="1"/>
    <col min="34" max="34" width="2.109375" style="179" customWidth="1"/>
    <col min="35" max="35" width="12.44140625" style="179" customWidth="1"/>
    <col min="36" max="41" width="8.88671875" style="179"/>
    <col min="42" max="16384" width="8.88671875" style="188"/>
  </cols>
  <sheetData>
    <row r="1" spans="1:35">
      <c r="A1" s="362" t="s">
        <v>775</v>
      </c>
    </row>
    <row r="3" spans="1:35" ht="18" customHeight="1">
      <c r="A3" s="270" t="s">
        <v>59</v>
      </c>
      <c r="B3" s="177"/>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row>
    <row r="4" spans="1:35" ht="18" customHeight="1">
      <c r="A4" s="270" t="s">
        <v>47</v>
      </c>
      <c r="B4" s="177"/>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5" ht="18" customHeight="1">
      <c r="A5" s="270" t="s">
        <v>982</v>
      </c>
      <c r="B5" s="180"/>
      <c r="C5" s="181"/>
      <c r="D5" s="181"/>
      <c r="E5" s="181"/>
      <c r="F5" s="181"/>
      <c r="G5" s="181"/>
      <c r="H5" s="181"/>
      <c r="I5" s="181"/>
      <c r="J5" s="181"/>
      <c r="K5" s="183" t="s">
        <v>490</v>
      </c>
      <c r="L5" s="181"/>
      <c r="M5" s="181"/>
      <c r="N5" s="181"/>
      <c r="O5" s="181"/>
      <c r="P5" s="181"/>
      <c r="Q5" s="181"/>
      <c r="R5" s="181"/>
      <c r="S5" s="181"/>
      <c r="T5" s="182"/>
      <c r="U5" s="181"/>
      <c r="V5" s="181"/>
      <c r="W5" s="181"/>
      <c r="X5" s="181"/>
      <c r="Y5" s="181"/>
      <c r="Z5" s="181"/>
      <c r="AA5" s="181"/>
      <c r="AB5" s="181"/>
      <c r="AC5" s="181"/>
      <c r="AD5" s="181"/>
      <c r="AE5" s="181"/>
      <c r="AF5" s="181"/>
      <c r="AG5" s="181"/>
      <c r="AH5" s="181"/>
      <c r="AI5" s="183"/>
    </row>
    <row r="6" spans="1:35" ht="18" customHeight="1">
      <c r="A6" s="270" t="s">
        <v>555</v>
      </c>
      <c r="B6" s="180"/>
      <c r="C6" s="181"/>
      <c r="D6" s="181"/>
      <c r="E6" s="181"/>
      <c r="F6" s="181"/>
      <c r="G6" s="181"/>
      <c r="H6" s="181"/>
      <c r="I6" s="181"/>
      <c r="J6" s="181"/>
      <c r="K6" s="181"/>
      <c r="L6" s="181"/>
      <c r="M6" s="181"/>
      <c r="N6" s="181"/>
      <c r="O6" s="181"/>
      <c r="P6" s="181"/>
      <c r="Q6" s="181"/>
      <c r="R6" s="181"/>
      <c r="S6" s="181"/>
      <c r="T6" s="184"/>
      <c r="U6" s="181"/>
      <c r="V6" s="181"/>
      <c r="W6" s="181"/>
      <c r="X6" s="181"/>
      <c r="Y6" s="181"/>
      <c r="Z6" s="181"/>
      <c r="AA6" s="181"/>
      <c r="AB6" s="181"/>
      <c r="AC6" s="181"/>
      <c r="AD6" s="181"/>
      <c r="AE6" s="181"/>
      <c r="AF6" s="181"/>
      <c r="AG6" s="181"/>
      <c r="AH6" s="181"/>
      <c r="AI6" s="181"/>
    </row>
    <row r="7" spans="1:35" ht="18" customHeight="1">
      <c r="A7" s="270" t="s">
        <v>556</v>
      </c>
      <c r="B7" s="180"/>
      <c r="C7" s="181"/>
      <c r="D7" s="181"/>
      <c r="E7" s="181"/>
      <c r="F7" s="181"/>
      <c r="G7" s="181"/>
      <c r="H7" s="181"/>
      <c r="I7" s="181"/>
      <c r="J7" s="181"/>
      <c r="K7" s="181"/>
      <c r="L7" s="181"/>
      <c r="M7" s="181"/>
      <c r="N7" s="181"/>
      <c r="O7" s="181"/>
      <c r="P7" s="181"/>
      <c r="Q7" s="181"/>
      <c r="R7" s="181"/>
      <c r="S7" s="181"/>
      <c r="T7" s="184"/>
      <c r="U7" s="181"/>
      <c r="V7" s="181"/>
      <c r="W7" s="181"/>
      <c r="X7" s="181"/>
      <c r="Y7" s="181"/>
      <c r="Z7" s="181"/>
      <c r="AA7" s="181"/>
      <c r="AB7" s="181"/>
      <c r="AC7" s="181"/>
      <c r="AD7" s="181"/>
      <c r="AE7" s="181"/>
      <c r="AF7" s="181"/>
      <c r="AG7" s="181"/>
      <c r="AH7" s="181"/>
      <c r="AI7" s="181"/>
    </row>
    <row r="8" spans="1:35" ht="18" customHeight="1">
      <c r="A8" s="271" t="s">
        <v>1314</v>
      </c>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row>
    <row r="9" spans="1:35" ht="16.350000000000001" customHeight="1">
      <c r="A9" s="198" t="s">
        <v>1107</v>
      </c>
      <c r="B9" s="185"/>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row>
    <row r="10" spans="1:35" ht="15.75">
      <c r="C10" s="825"/>
      <c r="D10" s="825"/>
      <c r="E10" s="825"/>
      <c r="F10" s="825"/>
      <c r="G10" s="825"/>
      <c r="H10" s="825"/>
      <c r="I10" s="825"/>
      <c r="J10" s="825"/>
      <c r="K10" s="825"/>
      <c r="L10" s="189"/>
      <c r="M10" s="190"/>
      <c r="N10" s="189"/>
      <c r="O10" s="189"/>
      <c r="P10" s="189"/>
      <c r="Q10" s="189"/>
      <c r="R10" s="189"/>
      <c r="S10" s="189"/>
      <c r="T10" s="189"/>
      <c r="U10" s="190"/>
      <c r="V10" s="189"/>
      <c r="W10" s="189"/>
      <c r="X10" s="189"/>
      <c r="Y10" s="189"/>
      <c r="Z10" s="189"/>
      <c r="AA10" s="189"/>
      <c r="AB10" s="189"/>
      <c r="AC10" s="190"/>
      <c r="AD10" s="189"/>
      <c r="AE10" s="191"/>
      <c r="AF10" s="189"/>
      <c r="AG10" s="189"/>
      <c r="AH10" s="189"/>
      <c r="AI10" s="189"/>
    </row>
    <row r="11" spans="1:35" ht="15.75">
      <c r="C11" s="190"/>
      <c r="D11" s="190"/>
      <c r="E11" s="190"/>
      <c r="F11" s="190"/>
      <c r="G11" s="190"/>
      <c r="H11" s="190"/>
      <c r="I11" s="190"/>
      <c r="J11" s="190"/>
      <c r="K11" s="190" t="s">
        <v>1372</v>
      </c>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row>
    <row r="12" spans="1:35" ht="15.75">
      <c r="C12" s="190"/>
      <c r="D12" s="190"/>
      <c r="E12" s="190"/>
      <c r="F12" s="190"/>
      <c r="G12" s="190"/>
      <c r="H12" s="190"/>
      <c r="I12" s="190"/>
      <c r="J12" s="190"/>
      <c r="K12" s="192" t="s">
        <v>523</v>
      </c>
      <c r="L12" s="192"/>
      <c r="M12" s="190"/>
      <c r="N12" s="190"/>
      <c r="O12" s="190"/>
      <c r="P12" s="190"/>
      <c r="Q12" s="190"/>
      <c r="R12" s="190"/>
      <c r="S12" s="190"/>
      <c r="T12" s="193"/>
      <c r="U12" s="190"/>
      <c r="V12" s="190"/>
      <c r="W12" s="190"/>
      <c r="X12" s="190"/>
      <c r="Y12" s="190"/>
      <c r="Z12" s="190"/>
      <c r="AA12" s="193"/>
      <c r="AB12" s="192"/>
      <c r="AC12" s="190"/>
      <c r="AD12" s="190"/>
      <c r="AE12" s="190"/>
      <c r="AF12" s="190"/>
      <c r="AG12" s="190"/>
      <c r="AH12" s="190"/>
      <c r="AI12" s="193"/>
    </row>
    <row r="13" spans="1:35" ht="15.75">
      <c r="C13" s="826" t="s">
        <v>492</v>
      </c>
      <c r="D13" s="826"/>
      <c r="E13" s="826"/>
      <c r="F13" s="826"/>
      <c r="G13" s="826"/>
      <c r="H13" s="190"/>
      <c r="I13" s="190"/>
      <c r="J13" s="190"/>
      <c r="K13" s="192" t="s">
        <v>493</v>
      </c>
      <c r="L13" s="192"/>
      <c r="M13" s="190"/>
      <c r="N13" s="194"/>
      <c r="O13" s="194"/>
      <c r="P13" s="195"/>
      <c r="Q13" s="190"/>
      <c r="R13" s="190"/>
      <c r="S13" s="190"/>
      <c r="T13" s="193"/>
      <c r="U13" s="190"/>
      <c r="V13" s="193"/>
      <c r="W13" s="192"/>
      <c r="X13" s="190"/>
      <c r="Y13" s="190"/>
      <c r="Z13" s="190"/>
      <c r="AA13" s="193"/>
      <c r="AB13" s="192"/>
      <c r="AC13" s="190"/>
      <c r="AD13" s="193"/>
      <c r="AE13" s="192"/>
      <c r="AF13" s="190"/>
      <c r="AG13" s="190"/>
      <c r="AH13" s="190"/>
      <c r="AI13" s="193"/>
    </row>
    <row r="14" spans="1:35" ht="15.75">
      <c r="C14" s="192" t="s">
        <v>494</v>
      </c>
      <c r="D14" s="192"/>
      <c r="E14" s="196" t="s">
        <v>495</v>
      </c>
      <c r="F14" s="192"/>
      <c r="G14" s="193" t="s">
        <v>496</v>
      </c>
      <c r="H14" s="190"/>
      <c r="I14" s="193" t="s">
        <v>497</v>
      </c>
      <c r="J14" s="190"/>
      <c r="K14" s="193" t="s">
        <v>293</v>
      </c>
      <c r="L14" s="192"/>
      <c r="M14" s="190"/>
      <c r="N14" s="192"/>
      <c r="O14" s="192"/>
      <c r="P14" s="192"/>
      <c r="Q14" s="190"/>
      <c r="R14" s="193"/>
      <c r="S14" s="190"/>
      <c r="T14" s="193"/>
      <c r="U14" s="190"/>
      <c r="V14" s="192"/>
      <c r="W14" s="192"/>
      <c r="X14" s="190"/>
      <c r="Y14" s="193"/>
      <c r="Z14" s="190"/>
      <c r="AA14" s="193"/>
      <c r="AB14" s="192"/>
      <c r="AC14" s="190"/>
      <c r="AD14" s="192"/>
      <c r="AE14" s="192"/>
      <c r="AF14" s="190"/>
      <c r="AG14" s="193"/>
      <c r="AH14" s="190"/>
      <c r="AI14" s="193"/>
    </row>
    <row r="15" spans="1:35">
      <c r="A15" s="185"/>
      <c r="B15" s="180"/>
      <c r="C15" s="197"/>
      <c r="D15" s="181"/>
      <c r="E15" s="181"/>
      <c r="F15" s="181"/>
      <c r="G15" s="197"/>
      <c r="H15" s="181"/>
      <c r="I15" s="197"/>
      <c r="J15" s="181"/>
      <c r="K15" s="197"/>
      <c r="L15" s="181"/>
      <c r="M15" s="181"/>
      <c r="O15" s="181"/>
      <c r="P15" s="181"/>
      <c r="Q15" s="181"/>
      <c r="R15" s="181"/>
      <c r="S15" s="181"/>
      <c r="T15" s="181"/>
      <c r="U15" s="181"/>
      <c r="V15" s="181"/>
      <c r="W15" s="181"/>
      <c r="X15" s="181"/>
      <c r="Y15" s="181"/>
      <c r="Z15" s="181"/>
      <c r="AA15" s="181"/>
      <c r="AB15" s="181"/>
      <c r="AC15" s="181"/>
      <c r="AD15" s="181"/>
      <c r="AE15" s="181"/>
      <c r="AF15" s="181"/>
      <c r="AG15" s="181"/>
      <c r="AH15" s="181"/>
      <c r="AI15" s="181"/>
    </row>
    <row r="16" spans="1:35" ht="15.75">
      <c r="A16" s="198" t="s">
        <v>0</v>
      </c>
      <c r="I16" s="201" t="s">
        <v>22</v>
      </c>
    </row>
    <row r="17" spans="1:35">
      <c r="A17" s="55" t="s">
        <v>534</v>
      </c>
      <c r="B17" t="s">
        <v>22</v>
      </c>
      <c r="C17" s="573">
        <v>21658000</v>
      </c>
      <c r="D17" s="202"/>
      <c r="E17" s="241">
        <v>22646000</v>
      </c>
      <c r="F17" s="277"/>
      <c r="G17" s="241">
        <v>27381000</v>
      </c>
      <c r="H17" s="202"/>
      <c r="I17" s="241">
        <f>ROUND('Exhibit A-1'!Y14,-2)</f>
        <v>27606600</v>
      </c>
      <c r="J17" s="202"/>
      <c r="K17" s="241">
        <f>ROUND(SUM(I17)-SUM(G17),1)</f>
        <v>225600</v>
      </c>
      <c r="M17" s="202"/>
      <c r="O17" s="202"/>
      <c r="Q17" s="202"/>
      <c r="S17" s="202"/>
      <c r="U17" s="202"/>
      <c r="X17" s="202"/>
      <c r="Z17" s="202"/>
      <c r="AC17" s="202"/>
      <c r="AF17" s="202"/>
      <c r="AG17" s="204"/>
      <c r="AH17" s="202"/>
    </row>
    <row r="18" spans="1:35">
      <c r="A18" s="55" t="s">
        <v>535</v>
      </c>
      <c r="B18" t="s">
        <v>22</v>
      </c>
      <c r="C18" s="201">
        <v>6815000</v>
      </c>
      <c r="D18" s="202"/>
      <c r="E18" s="201">
        <v>7029000</v>
      </c>
      <c r="F18" s="203"/>
      <c r="G18" s="201">
        <v>7214000</v>
      </c>
      <c r="H18" s="202"/>
      <c r="I18" s="201">
        <f>ROUND('Exhibit A-1'!Y15,-2)</f>
        <v>7239500</v>
      </c>
      <c r="J18" s="202"/>
      <c r="K18" s="201">
        <f>ROUND(SUM(I18)-SUM(G18),1)</f>
        <v>25500</v>
      </c>
      <c r="M18" s="202"/>
      <c r="O18" s="202"/>
      <c r="Q18" s="202"/>
      <c r="S18" s="202"/>
      <c r="U18" s="202"/>
      <c r="X18" s="202"/>
      <c r="Z18" s="202"/>
      <c r="AC18" s="202"/>
      <c r="AF18" s="202"/>
      <c r="AG18" s="204"/>
      <c r="AH18" s="202"/>
    </row>
    <row r="19" spans="1:35">
      <c r="A19" s="55" t="s">
        <v>536</v>
      </c>
      <c r="B19" t="s">
        <v>22</v>
      </c>
      <c r="C19" s="201">
        <v>17249000</v>
      </c>
      <c r="D19" s="202"/>
      <c r="E19" s="201">
        <v>17357000</v>
      </c>
      <c r="F19" s="203"/>
      <c r="G19" s="201">
        <v>16722000</v>
      </c>
      <c r="H19" s="202"/>
      <c r="I19" s="201">
        <f>ROUND('Exhibit A-1'!Y16,-2)</f>
        <v>17855800</v>
      </c>
      <c r="J19" s="202"/>
      <c r="K19" s="201">
        <f t="shared" ref="K19:K26" si="0">ROUND(SUM(I19)-SUM(G19),1)</f>
        <v>1133800</v>
      </c>
      <c r="M19" s="202"/>
      <c r="O19" s="202"/>
      <c r="Q19" s="202"/>
      <c r="S19" s="202"/>
      <c r="U19" s="202"/>
      <c r="X19" s="202"/>
      <c r="Z19" s="202"/>
      <c r="AC19" s="202"/>
      <c r="AF19" s="202"/>
      <c r="AG19" s="204"/>
      <c r="AH19" s="202"/>
    </row>
    <row r="20" spans="1:35">
      <c r="A20" s="55" t="s">
        <v>537</v>
      </c>
      <c r="B20" t="s">
        <v>22</v>
      </c>
      <c r="C20" s="201">
        <v>1372000</v>
      </c>
      <c r="D20" s="202"/>
      <c r="E20" s="201">
        <v>1682000</v>
      </c>
      <c r="F20" s="203"/>
      <c r="G20" s="201">
        <v>2044000</v>
      </c>
      <c r="H20" s="202"/>
      <c r="I20" s="201">
        <f>ROUND('Exhibit A-1'!Y17,-2)</f>
        <v>2203600</v>
      </c>
      <c r="J20" s="202"/>
      <c r="K20" s="201">
        <f t="shared" si="0"/>
        <v>159600</v>
      </c>
      <c r="M20" s="202"/>
      <c r="O20" s="202"/>
      <c r="Q20" s="202"/>
      <c r="S20" s="202"/>
      <c r="U20" s="202"/>
      <c r="X20" s="202"/>
      <c r="Z20" s="202"/>
      <c r="AC20" s="202"/>
      <c r="AF20" s="202"/>
      <c r="AG20" s="204"/>
      <c r="AH20" s="202"/>
    </row>
    <row r="21" spans="1:35">
      <c r="A21" s="199" t="s">
        <v>505</v>
      </c>
      <c r="B21" s="188" t="s">
        <v>22</v>
      </c>
      <c r="C21" s="201">
        <v>1768000</v>
      </c>
      <c r="E21" s="201">
        <v>2195000</v>
      </c>
      <c r="F21" s="201"/>
      <c r="G21" s="201">
        <v>3032000</v>
      </c>
      <c r="I21" s="201">
        <f>ROUND('Exhibit A-1'!Y18,-2)</f>
        <v>3609300</v>
      </c>
      <c r="K21" s="201">
        <f t="shared" si="0"/>
        <v>577300</v>
      </c>
    </row>
    <row r="22" spans="1:35" ht="15.75">
      <c r="A22" s="199" t="s">
        <v>986</v>
      </c>
      <c r="B22" s="188" t="s">
        <v>22</v>
      </c>
      <c r="C22" s="566">
        <v>2350000</v>
      </c>
      <c r="E22" s="201">
        <v>2350000</v>
      </c>
      <c r="F22" s="201"/>
      <c r="G22" s="201">
        <v>2350000</v>
      </c>
      <c r="I22" s="566">
        <f>ROUND('Exhibit A-1'!Y19,-2)</f>
        <v>2350600</v>
      </c>
      <c r="K22" s="201">
        <f t="shared" si="0"/>
        <v>600</v>
      </c>
      <c r="M22" s="190"/>
      <c r="V22" s="209"/>
      <c r="W22" s="209"/>
      <c r="Y22" s="209"/>
      <c r="AA22" s="209"/>
      <c r="AB22" s="217"/>
    </row>
    <row r="23" spans="1:35" ht="15.75">
      <c r="A23" s="199" t="s">
        <v>984</v>
      </c>
      <c r="B23" s="188" t="s">
        <v>22</v>
      </c>
      <c r="E23" s="203"/>
      <c r="F23" s="201"/>
      <c r="G23" s="203"/>
      <c r="I23" s="203"/>
      <c r="K23" s="201" t="s">
        <v>22</v>
      </c>
      <c r="M23" s="190"/>
      <c r="V23" s="209"/>
      <c r="W23" s="209"/>
      <c r="Y23" s="209"/>
      <c r="AA23" s="209"/>
      <c r="AB23" s="217"/>
    </row>
    <row r="24" spans="1:35" ht="15.75">
      <c r="A24" s="218" t="s">
        <v>1246</v>
      </c>
      <c r="B24" s="188" t="s">
        <v>22</v>
      </c>
      <c r="C24" s="179">
        <v>25117000</v>
      </c>
      <c r="E24" s="201">
        <v>26104000</v>
      </c>
      <c r="F24" s="201"/>
      <c r="G24" s="201">
        <v>28557000</v>
      </c>
      <c r="I24" s="203">
        <v>28370800</v>
      </c>
      <c r="K24" s="201">
        <f t="shared" si="0"/>
        <v>-186200</v>
      </c>
      <c r="M24" s="190"/>
      <c r="V24" s="209"/>
      <c r="W24" s="209"/>
      <c r="Y24" s="209"/>
      <c r="AA24" s="209"/>
      <c r="AB24" s="217"/>
    </row>
    <row r="25" spans="1:35" ht="15.75">
      <c r="A25" s="218" t="s">
        <v>988</v>
      </c>
      <c r="B25" s="188" t="s">
        <v>22</v>
      </c>
      <c r="C25" s="179">
        <v>9174000</v>
      </c>
      <c r="E25" s="201">
        <v>9542000</v>
      </c>
      <c r="F25" s="201"/>
      <c r="G25" s="201">
        <v>10019000</v>
      </c>
      <c r="I25" s="203">
        <v>9489400</v>
      </c>
      <c r="K25" s="201">
        <f t="shared" si="0"/>
        <v>-529600</v>
      </c>
      <c r="M25" s="190"/>
      <c r="V25" s="209"/>
      <c r="W25" s="209"/>
      <c r="Y25" s="209"/>
      <c r="AA25" s="209"/>
      <c r="AB25" s="217"/>
    </row>
    <row r="26" spans="1:35" ht="15.75">
      <c r="A26" s="218" t="s">
        <v>987</v>
      </c>
      <c r="B26" s="188" t="s">
        <v>22</v>
      </c>
      <c r="C26" s="179">
        <v>1157000</v>
      </c>
      <c r="E26" s="201">
        <v>1157000</v>
      </c>
      <c r="F26" s="201"/>
      <c r="G26" s="201">
        <v>1199000</v>
      </c>
      <c r="I26" s="203">
        <v>1180000</v>
      </c>
      <c r="K26" s="201">
        <f t="shared" si="0"/>
        <v>-19000</v>
      </c>
      <c r="M26" s="190"/>
      <c r="V26" s="209"/>
      <c r="W26" s="209"/>
      <c r="Y26" s="209"/>
      <c r="AA26" s="209"/>
      <c r="AB26" s="217"/>
    </row>
    <row r="27" spans="1:35" ht="15.75">
      <c r="A27" s="218" t="s">
        <v>506</v>
      </c>
      <c r="B27" s="188" t="s">
        <v>22</v>
      </c>
      <c r="C27" s="179">
        <v>1646000</v>
      </c>
      <c r="E27" s="201">
        <v>-430000</v>
      </c>
      <c r="F27" s="201"/>
      <c r="G27" s="201">
        <v>1844000</v>
      </c>
      <c r="I27" s="203">
        <v>3291500</v>
      </c>
      <c r="K27" s="201">
        <f>ROUND(SUM(I27)-SUM(G27),1)</f>
        <v>1447500</v>
      </c>
      <c r="M27" s="190"/>
      <c r="V27" s="209"/>
      <c r="W27" s="209"/>
      <c r="Y27" s="209"/>
      <c r="AA27" s="209"/>
      <c r="AB27" s="217"/>
    </row>
    <row r="28" spans="1:35" ht="15.75">
      <c r="A28" s="205" t="s">
        <v>507</v>
      </c>
      <c r="B28" s="188" t="s">
        <v>22</v>
      </c>
      <c r="C28" s="206">
        <f>ROUND(SUM(C17:C27),1)</f>
        <v>88306000</v>
      </c>
      <c r="D28" s="219"/>
      <c r="E28" s="220">
        <f>ROUND(SUM(E17:E27),1)</f>
        <v>89632000</v>
      </c>
      <c r="F28" s="219"/>
      <c r="G28" s="220">
        <f>ROUND(SUM(G17:G27),1)</f>
        <v>100362000</v>
      </c>
      <c r="H28" s="190"/>
      <c r="I28" s="206">
        <f>ROUND(SUM(I17:I27),1)</f>
        <v>103197100</v>
      </c>
      <c r="J28" s="190"/>
      <c r="K28" s="206">
        <f>ROUND(SUM(I28-G28),1)</f>
        <v>2835100</v>
      </c>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row>
    <row r="29" spans="1:35">
      <c r="C29" s="208"/>
      <c r="E29" s="201"/>
      <c r="G29" s="208"/>
      <c r="I29" s="208"/>
      <c r="K29" s="208"/>
    </row>
    <row r="30" spans="1:35" ht="15.75">
      <c r="A30" s="198" t="s">
        <v>6</v>
      </c>
      <c r="C30" s="201"/>
      <c r="E30" s="201"/>
      <c r="G30" s="201"/>
      <c r="I30" s="201"/>
      <c r="K30" s="201"/>
    </row>
    <row r="31" spans="1:35">
      <c r="A31" s="199" t="s">
        <v>508</v>
      </c>
      <c r="B31" s="188" t="s">
        <v>22</v>
      </c>
      <c r="C31" s="179">
        <v>66309000</v>
      </c>
      <c r="E31" s="179">
        <v>65114000</v>
      </c>
      <c r="G31" s="201">
        <v>64472000</v>
      </c>
      <c r="I31" s="203">
        <f>ROUND('Exhibit A-1'!Y35,-2)</f>
        <v>62852200</v>
      </c>
      <c r="K31" s="201">
        <f>ROUND(SUM(I31)-SUM(G31),1)</f>
        <v>-1619800</v>
      </c>
      <c r="O31" s="202"/>
      <c r="R31" s="202"/>
      <c r="V31" s="209"/>
      <c r="W31" s="209"/>
      <c r="Y31" s="209"/>
      <c r="AA31" s="209"/>
      <c r="AB31" s="217"/>
    </row>
    <row r="32" spans="1:35">
      <c r="A32" s="199" t="s">
        <v>509</v>
      </c>
      <c r="B32" s="188" t="s">
        <v>22</v>
      </c>
      <c r="C32" s="179">
        <v>12867000</v>
      </c>
      <c r="E32" s="179">
        <v>13244000</v>
      </c>
      <c r="G32" s="201">
        <v>13014000</v>
      </c>
      <c r="I32" s="203">
        <f>ROUND(SUM('Exhibit A-1'!Y37+'Exhibit A-1'!Y38),-2)</f>
        <v>12506600</v>
      </c>
      <c r="K32" s="201">
        <f t="shared" ref="K32:K38" si="1">ROUND(SUM(I32)-SUM(G32),1)</f>
        <v>-507400</v>
      </c>
      <c r="O32" s="202"/>
      <c r="R32" s="202"/>
      <c r="V32" s="202"/>
      <c r="W32" s="202"/>
      <c r="Y32" s="202"/>
      <c r="AA32" s="209"/>
      <c r="AD32" s="209"/>
      <c r="AE32" s="209"/>
      <c r="AG32" s="209"/>
      <c r="AI32" s="209"/>
    </row>
    <row r="33" spans="1:35">
      <c r="A33" s="199" t="s">
        <v>551</v>
      </c>
      <c r="B33" s="188" t="s">
        <v>22</v>
      </c>
      <c r="C33" s="179">
        <v>8787000</v>
      </c>
      <c r="E33" s="179">
        <v>8666000</v>
      </c>
      <c r="G33" s="201">
        <v>8839000</v>
      </c>
      <c r="I33" s="203">
        <f>ROUND('Exhibit A-1'!Y39,-2)</f>
        <v>9115300</v>
      </c>
      <c r="K33" s="201">
        <f t="shared" si="1"/>
        <v>276300</v>
      </c>
      <c r="O33" s="202"/>
      <c r="R33" s="202"/>
      <c r="V33" s="209"/>
      <c r="W33" s="209"/>
      <c r="Y33" s="209"/>
      <c r="AA33" s="209"/>
      <c r="AB33" s="217"/>
      <c r="AD33" s="209"/>
      <c r="AE33" s="209"/>
      <c r="AG33" s="209"/>
      <c r="AI33" s="209"/>
    </row>
    <row r="34" spans="1:35" ht="15.75">
      <c r="A34" s="199" t="s">
        <v>985</v>
      </c>
      <c r="B34" s="188" t="s">
        <v>22</v>
      </c>
      <c r="C34" s="202"/>
      <c r="E34" s="574" t="s">
        <v>22</v>
      </c>
      <c r="G34" s="203"/>
      <c r="I34" s="203"/>
      <c r="K34" s="201" t="s">
        <v>22</v>
      </c>
      <c r="M34" s="190"/>
      <c r="N34" s="202"/>
      <c r="O34" s="202"/>
      <c r="P34" s="202"/>
      <c r="R34" s="202"/>
      <c r="V34" s="209"/>
      <c r="W34" s="209"/>
      <c r="Y34" s="209"/>
      <c r="AA34" s="209"/>
      <c r="AB34" s="217"/>
    </row>
    <row r="35" spans="1:35" ht="15.75">
      <c r="A35" s="218" t="s">
        <v>552</v>
      </c>
      <c r="B35" s="188" t="s">
        <v>22</v>
      </c>
      <c r="C35" s="179">
        <v>290000</v>
      </c>
      <c r="E35" s="179">
        <v>290000</v>
      </c>
      <c r="G35" s="201">
        <v>290000</v>
      </c>
      <c r="I35" s="203">
        <v>298100</v>
      </c>
      <c r="K35" s="201">
        <f t="shared" si="1"/>
        <v>8100</v>
      </c>
      <c r="M35" s="190"/>
      <c r="O35" s="202"/>
      <c r="R35" s="202"/>
      <c r="V35" s="209"/>
      <c r="W35" s="209"/>
      <c r="Y35" s="209"/>
      <c r="AA35" s="209"/>
      <c r="AB35" s="217"/>
    </row>
    <row r="36" spans="1:35" ht="15.75">
      <c r="A36" s="218" t="s">
        <v>511</v>
      </c>
      <c r="B36" s="188" t="s">
        <v>22</v>
      </c>
      <c r="C36" s="179">
        <v>4348000</v>
      </c>
      <c r="E36" s="179">
        <v>4358000</v>
      </c>
      <c r="G36" s="201">
        <v>4443000</v>
      </c>
      <c r="I36" s="203">
        <v>4649200</v>
      </c>
      <c r="K36" s="201">
        <f t="shared" si="1"/>
        <v>206200</v>
      </c>
      <c r="M36" s="190"/>
      <c r="O36" s="202"/>
      <c r="R36" s="202"/>
      <c r="V36" s="209"/>
      <c r="W36" s="209"/>
      <c r="Y36" s="209"/>
      <c r="AA36" s="209"/>
      <c r="AB36" s="217"/>
    </row>
    <row r="37" spans="1:35" ht="15.75">
      <c r="A37" s="218" t="s">
        <v>512</v>
      </c>
      <c r="B37" s="188" t="s">
        <v>22</v>
      </c>
      <c r="C37" s="201">
        <v>0</v>
      </c>
      <c r="E37" s="201">
        <v>0</v>
      </c>
      <c r="F37" s="179" t="s">
        <v>22</v>
      </c>
      <c r="G37" s="201">
        <v>0</v>
      </c>
      <c r="I37" s="203">
        <v>328900</v>
      </c>
      <c r="K37" s="201">
        <f t="shared" si="1"/>
        <v>328900</v>
      </c>
      <c r="M37" s="190"/>
      <c r="O37" s="202"/>
      <c r="R37" s="202"/>
      <c r="V37" s="209"/>
      <c r="W37" s="209"/>
      <c r="Y37" s="209"/>
      <c r="AA37" s="209"/>
      <c r="AB37" s="217"/>
    </row>
    <row r="38" spans="1:35" ht="15.75">
      <c r="A38" s="218" t="s">
        <v>549</v>
      </c>
      <c r="B38" s="188" t="s">
        <v>22</v>
      </c>
      <c r="C38" s="179">
        <v>1508000</v>
      </c>
      <c r="E38" s="179">
        <v>1508000</v>
      </c>
      <c r="G38" s="201">
        <v>1507000</v>
      </c>
      <c r="I38" s="203">
        <v>1491400</v>
      </c>
      <c r="K38" s="201">
        <f t="shared" si="1"/>
        <v>-15600</v>
      </c>
      <c r="M38" s="190"/>
      <c r="O38" s="202"/>
      <c r="R38" s="202"/>
      <c r="V38" s="209"/>
      <c r="W38" s="209"/>
      <c r="Y38" s="209"/>
      <c r="AA38" s="209"/>
      <c r="AB38" s="217"/>
    </row>
    <row r="39" spans="1:35" ht="15.75">
      <c r="A39" s="218" t="s">
        <v>550</v>
      </c>
      <c r="B39" s="188" t="s">
        <v>22</v>
      </c>
      <c r="C39" s="179">
        <v>1994000</v>
      </c>
      <c r="E39" s="179">
        <v>2001000</v>
      </c>
      <c r="G39" s="201">
        <v>1926000</v>
      </c>
      <c r="I39" s="203">
        <v>1557500</v>
      </c>
      <c r="K39" s="201">
        <f>ROUND(SUM(I39)-SUM(G39),1)</f>
        <v>-368500</v>
      </c>
      <c r="M39" s="190"/>
      <c r="O39" s="202"/>
      <c r="R39" s="202"/>
      <c r="V39" s="209"/>
      <c r="W39" s="209"/>
      <c r="Y39" s="209"/>
      <c r="AA39" s="209"/>
      <c r="AB39" s="217"/>
    </row>
    <row r="40" spans="1:35" ht="15.75">
      <c r="A40" s="205" t="s">
        <v>513</v>
      </c>
      <c r="B40" s="188" t="s">
        <v>22</v>
      </c>
      <c r="C40" s="206">
        <f>ROUND(SUM(C31:C39),1)</f>
        <v>96103000</v>
      </c>
      <c r="D40" s="219"/>
      <c r="E40" s="220">
        <f>ROUND(SUM(E31:E39),1)</f>
        <v>95181000</v>
      </c>
      <c r="F40" s="219"/>
      <c r="G40" s="220">
        <f>ROUND(SUM(G31:G39),1)</f>
        <v>94491000</v>
      </c>
      <c r="H40" s="190"/>
      <c r="I40" s="206">
        <f>ROUND(SUM(I31:I39),1)</f>
        <v>92799200</v>
      </c>
      <c r="J40" s="190"/>
      <c r="K40" s="206">
        <f>ROUND(SUM(I40-G40),1)</f>
        <v>-1691800</v>
      </c>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row>
    <row r="41" spans="1:35" ht="15.75">
      <c r="A41" s="205"/>
      <c r="C41" s="206"/>
      <c r="D41" s="219"/>
      <c r="E41" s="699"/>
      <c r="F41" s="219"/>
      <c r="G41" s="700"/>
      <c r="H41" s="190"/>
      <c r="I41" s="206"/>
      <c r="J41" s="190"/>
      <c r="K41" s="206"/>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row>
    <row r="42" spans="1:35" ht="15.75">
      <c r="A42" s="198" t="s">
        <v>109</v>
      </c>
      <c r="C42" s="201"/>
      <c r="E42" s="201"/>
      <c r="G42" s="201"/>
      <c r="K42" s="201"/>
    </row>
    <row r="43" spans="1:35" ht="15.75">
      <c r="A43" s="205" t="s">
        <v>514</v>
      </c>
      <c r="B43" s="188" t="s">
        <v>22</v>
      </c>
      <c r="C43" s="221">
        <f>ROUND(SUM(C28)-SUM(C40),1)</f>
        <v>-7797000</v>
      </c>
      <c r="D43" s="190"/>
      <c r="E43" s="221">
        <f>ROUND(SUM(E28)-SUM(E40),1)</f>
        <v>-5549000</v>
      </c>
      <c r="F43" s="190"/>
      <c r="G43" s="221">
        <f>ROUND(SUM(G28)-SUM(G40),1)</f>
        <v>5871000</v>
      </c>
      <c r="H43" s="190"/>
      <c r="I43" s="221">
        <f>ROUND(SUM(I28)-SUM(I40),1)</f>
        <v>10397900</v>
      </c>
      <c r="J43" s="190"/>
      <c r="K43" s="221">
        <f>ROUND(SUM(I43)-SUM(G43),1)</f>
        <v>4526900</v>
      </c>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row>
    <row r="44" spans="1:35" ht="15.75">
      <c r="A44" s="205"/>
      <c r="C44" s="211"/>
      <c r="D44" s="190"/>
      <c r="E44" s="211"/>
      <c r="F44" s="190"/>
      <c r="G44" s="211"/>
      <c r="H44" s="190"/>
      <c r="I44" s="211"/>
      <c r="J44" s="190"/>
      <c r="K44" s="211"/>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row>
    <row r="45" spans="1:35" ht="24" customHeight="1">
      <c r="A45" s="205" t="s">
        <v>966</v>
      </c>
      <c r="B45" s="213" t="s">
        <v>22</v>
      </c>
      <c r="C45" s="211">
        <f>ROUND('Exhibit A-1'!Y54,-3)</f>
        <v>33053000</v>
      </c>
      <c r="E45" s="211">
        <f>C45</f>
        <v>33053000</v>
      </c>
      <c r="G45" s="211">
        <f>E45</f>
        <v>33053000</v>
      </c>
      <c r="I45" s="211">
        <f>ROUND('Exhibit A-1'!Y54,-2)</f>
        <v>33052700</v>
      </c>
      <c r="K45" s="221">
        <f>ROUND(SUM(I45)-SUM(G45),1)</f>
        <v>-300</v>
      </c>
      <c r="L45" s="190"/>
      <c r="M45" s="213"/>
      <c r="N45" s="190"/>
      <c r="P45" s="190"/>
      <c r="R45" s="190"/>
      <c r="T45" s="190"/>
    </row>
    <row r="46" spans="1:35" ht="24.75" customHeight="1" thickBot="1">
      <c r="A46" s="205" t="s">
        <v>967</v>
      </c>
      <c r="B46" s="267" t="s">
        <v>22</v>
      </c>
      <c r="C46" s="242">
        <f>ROUND(SUM(C42:C45),1)</f>
        <v>25256000</v>
      </c>
      <c r="D46" s="214"/>
      <c r="E46" s="242">
        <f>ROUND(SUM(E42:E45),1)</f>
        <v>27504000</v>
      </c>
      <c r="F46" s="214"/>
      <c r="G46" s="242">
        <f>ROUND(SUM(G42:G45),1)</f>
        <v>38924000</v>
      </c>
      <c r="H46" s="214"/>
      <c r="I46" s="242">
        <f>ROUND(SUM(I42:I45),1)</f>
        <v>43450600</v>
      </c>
      <c r="J46" s="214"/>
      <c r="K46" s="242">
        <f>ROUND(SUM(K42:K45),1)</f>
        <v>4526600</v>
      </c>
      <c r="L46" s="190"/>
      <c r="M46" s="214"/>
      <c r="N46" s="190"/>
      <c r="O46" s="212"/>
      <c r="P46" s="190"/>
      <c r="Q46" s="212"/>
      <c r="R46" s="190"/>
      <c r="S46" s="212"/>
      <c r="T46" s="190"/>
    </row>
    <row r="47" spans="1:35" ht="15.75" thickTop="1">
      <c r="A47" s="185"/>
      <c r="B47" s="213"/>
      <c r="C47" s="215"/>
      <c r="G47" s="201"/>
    </row>
    <row r="48" spans="1:35" ht="15.75">
      <c r="A48" s="532" t="s">
        <v>1058</v>
      </c>
      <c r="B48" s="180"/>
      <c r="C48" s="180"/>
      <c r="D48" s="180"/>
      <c r="E48" s="180"/>
      <c r="F48" s="180"/>
      <c r="G48" s="180"/>
      <c r="H48" s="180"/>
      <c r="I48" s="201" t="s">
        <v>22</v>
      </c>
      <c r="J48" s="180"/>
      <c r="K48" s="180"/>
      <c r="L48" s="180"/>
      <c r="M48" s="222"/>
      <c r="N48" s="180"/>
      <c r="O48" s="180"/>
      <c r="P48" s="180"/>
      <c r="Q48" s="180"/>
      <c r="R48" s="180"/>
      <c r="S48" s="180"/>
      <c r="T48" s="180"/>
      <c r="U48" s="180"/>
      <c r="V48" s="180"/>
      <c r="W48" s="180"/>
      <c r="X48" s="180"/>
      <c r="Y48" s="180"/>
      <c r="Z48" s="180"/>
      <c r="AA48" s="180"/>
      <c r="AB48" s="180"/>
      <c r="AC48" s="180"/>
      <c r="AD48" s="180"/>
      <c r="AE48" s="180"/>
    </row>
    <row r="49" spans="1:31">
      <c r="A49" s="180"/>
      <c r="B49" s="180"/>
      <c r="C49" s="180"/>
      <c r="D49" s="180"/>
      <c r="E49" s="180"/>
      <c r="F49" s="180"/>
      <c r="G49" s="180"/>
      <c r="H49" s="180"/>
      <c r="I49" s="180"/>
      <c r="J49" s="180"/>
      <c r="K49" s="180"/>
      <c r="L49" s="180"/>
      <c r="M49" s="222"/>
      <c r="N49" s="180"/>
      <c r="O49" s="180"/>
      <c r="P49" s="180"/>
      <c r="Q49" s="180"/>
      <c r="R49" s="180"/>
      <c r="S49" s="180"/>
      <c r="T49" s="180"/>
      <c r="U49" s="180"/>
      <c r="V49" s="180"/>
      <c r="W49" s="180"/>
      <c r="X49" s="180"/>
      <c r="Y49" s="180"/>
      <c r="Z49" s="180"/>
      <c r="AA49" s="180"/>
      <c r="AB49" s="180"/>
      <c r="AC49" s="180"/>
      <c r="AD49" s="180"/>
      <c r="AE49" s="180"/>
    </row>
  </sheetData>
  <mergeCells count="2">
    <mergeCell ref="C10:K10"/>
    <mergeCell ref="C13:G13"/>
  </mergeCells>
  <hyperlinks>
    <hyperlink ref="A48" location="'Footnotes 1 - 11'!A1" display="See Accompanying Footnotes" xr:uid="{00000000-0004-0000-0500-000000000000}"/>
  </hyperlinks>
  <printOptions horizontalCentered="1" verticalCentered="1"/>
  <pageMargins left="1" right="0.46" top="0.65" bottom="0.25" header="0.5" footer="0.25"/>
  <pageSetup scale="67" firstPageNumber="12" orientation="landscape" useFirstPageNumber="1" r:id="rId1"/>
  <headerFooter scaleWithDoc="0">
    <oddFooter>&amp;R&amp;8&amp;P</oddFooter>
  </headerFooter>
  <customProperties>
    <customPr name="SheetOptions" r:id="rId2"/>
  </customProperties>
  <ignoredErrors>
    <ignoredError sqref="I17:J17 I29:K31 J24:K27 I40:K41 J35:K39 I42:K43 I19:K19 J18:K18 I22:K23 J21:K21 I33:K34 J32:K32 J28:K28 J20:K20"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50"/>
  <sheetViews>
    <sheetView showGridLines="0" zoomScale="90" zoomScaleNormal="80" workbookViewId="0"/>
  </sheetViews>
  <sheetFormatPr defaultRowHeight="15"/>
  <cols>
    <col min="1" max="1" width="51" customWidth="1"/>
    <col min="2" max="2" width="2.109375" customWidth="1"/>
    <col min="3" max="3" width="14.109375" style="224" customWidth="1"/>
    <col min="4" max="4" width="2" style="224" customWidth="1"/>
    <col min="5" max="5" width="14.88671875" style="224" customWidth="1"/>
    <col min="6" max="6" width="2" style="224" customWidth="1"/>
    <col min="7" max="7" width="14.88671875" style="224" customWidth="1"/>
    <col min="8" max="8" width="2.109375" style="224" customWidth="1"/>
    <col min="9" max="9" width="14.88671875" style="224" customWidth="1"/>
    <col min="10" max="10" width="1.44140625" style="224" customWidth="1"/>
    <col min="11" max="11" width="14.88671875" style="224" customWidth="1"/>
    <col min="12" max="12" width="1" style="224" customWidth="1"/>
    <col min="13" max="13" width="13.109375" style="224" customWidth="1"/>
    <col min="14" max="14" width="2.109375" style="224" customWidth="1"/>
    <col min="15" max="15" width="14.88671875" style="224" customWidth="1"/>
    <col min="16" max="17" width="3.88671875" style="224" customWidth="1"/>
    <col min="18" max="18" width="12.44140625" style="224" customWidth="1"/>
    <col min="19" max="19" width="2.109375" style="224" customWidth="1"/>
    <col min="20" max="20" width="12.5546875" style="224" customWidth="1"/>
    <col min="21" max="21" width="2.109375" style="224" customWidth="1"/>
    <col min="22" max="22" width="12.88671875" style="224" customWidth="1"/>
    <col min="23" max="23" width="2.109375" style="224" customWidth="1"/>
    <col min="24" max="24" width="12.88671875" style="224" customWidth="1"/>
    <col min="25" max="25" width="2" style="224" customWidth="1"/>
    <col min="26" max="26" width="11.88671875" style="224" customWidth="1"/>
    <col min="27" max="27" width="11.44140625" style="224" customWidth="1"/>
    <col min="28" max="28" width="1.88671875" style="224" customWidth="1"/>
    <col min="29" max="29" width="11.88671875" style="224" customWidth="1"/>
    <col min="30" max="30" width="2.109375" style="224" customWidth="1"/>
    <col min="31" max="31" width="11.44140625" style="224" customWidth="1"/>
    <col min="32" max="32" width="0.5546875" style="224" customWidth="1"/>
    <col min="33" max="33" width="2.109375" style="224" customWidth="1"/>
    <col min="34" max="34" width="10.5546875" style="224" customWidth="1"/>
    <col min="35" max="35" width="11.109375" style="224" customWidth="1"/>
    <col min="36" max="36" width="2.109375" style="224" customWidth="1"/>
    <col min="37" max="37" width="11.109375" style="224" customWidth="1"/>
    <col min="38" max="38" width="2.109375" style="224" customWidth="1"/>
    <col min="39" max="39" width="12.44140625" style="224" customWidth="1"/>
    <col min="40" max="45" width="8.88671875" style="224"/>
    <col min="259" max="259" width="51" customWidth="1"/>
    <col min="260" max="260" width="2.109375" customWidth="1"/>
    <col min="261" max="261" width="14.109375" customWidth="1"/>
    <col min="262" max="263" width="8.88671875" customWidth="1"/>
    <col min="264" max="264" width="2" customWidth="1"/>
    <col min="265" max="265" width="14.88671875" customWidth="1"/>
    <col min="266" max="266" width="2" customWidth="1"/>
    <col min="267" max="267" width="14.88671875" customWidth="1"/>
    <col min="268" max="268" width="2.109375" customWidth="1"/>
    <col min="269" max="269" width="14.88671875" customWidth="1"/>
    <col min="270" max="270" width="2.109375" customWidth="1"/>
    <col min="271" max="271" width="14.88671875" customWidth="1"/>
    <col min="272" max="273" width="3.88671875" customWidth="1"/>
    <col min="274" max="274" width="12.44140625" customWidth="1"/>
    <col min="275" max="275" width="2.109375" customWidth="1"/>
    <col min="276" max="276" width="12.5546875" customWidth="1"/>
    <col min="277" max="277" width="2.109375" customWidth="1"/>
    <col min="278" max="278" width="12.88671875" customWidth="1"/>
    <col min="279" max="279" width="2.109375" customWidth="1"/>
    <col min="280" max="280" width="12.88671875" customWidth="1"/>
    <col min="281" max="281" width="2" customWidth="1"/>
    <col min="282" max="282" width="11.88671875" customWidth="1"/>
    <col min="283" max="283" width="11.44140625" customWidth="1"/>
    <col min="284" max="284" width="1.88671875" customWidth="1"/>
    <col min="285" max="285" width="11.88671875" customWidth="1"/>
    <col min="286" max="286" width="2.109375" customWidth="1"/>
    <col min="287" max="287" width="11.44140625" customWidth="1"/>
    <col min="288" max="288" width="0.5546875" customWidth="1"/>
    <col min="289" max="289" width="2.109375" customWidth="1"/>
    <col min="290" max="290" width="10.5546875" customWidth="1"/>
    <col min="291" max="291" width="11.109375" customWidth="1"/>
    <col min="292" max="292" width="2.109375" customWidth="1"/>
    <col min="293" max="293" width="11.109375" customWidth="1"/>
    <col min="294" max="294" width="2.109375" customWidth="1"/>
    <col min="295" max="295" width="12.44140625" customWidth="1"/>
    <col min="515" max="515" width="51" customWidth="1"/>
    <col min="516" max="516" width="2.109375" customWidth="1"/>
    <col min="517" max="517" width="14.109375" customWidth="1"/>
    <col min="518" max="519" width="8.88671875" customWidth="1"/>
    <col min="520" max="520" width="2" customWidth="1"/>
    <col min="521" max="521" width="14.88671875" customWidth="1"/>
    <col min="522" max="522" width="2" customWidth="1"/>
    <col min="523" max="523" width="14.88671875" customWidth="1"/>
    <col min="524" max="524" width="2.109375" customWidth="1"/>
    <col min="525" max="525" width="14.88671875" customWidth="1"/>
    <col min="526" max="526" width="2.109375" customWidth="1"/>
    <col min="527" max="527" width="14.88671875" customWidth="1"/>
    <col min="528" max="529" width="3.88671875" customWidth="1"/>
    <col min="530" max="530" width="12.44140625" customWidth="1"/>
    <col min="531" max="531" width="2.109375" customWidth="1"/>
    <col min="532" max="532" width="12.5546875" customWidth="1"/>
    <col min="533" max="533" width="2.109375" customWidth="1"/>
    <col min="534" max="534" width="12.88671875" customWidth="1"/>
    <col min="535" max="535" width="2.109375" customWidth="1"/>
    <col min="536" max="536" width="12.88671875" customWidth="1"/>
    <col min="537" max="537" width="2" customWidth="1"/>
    <col min="538" max="538" width="11.88671875" customWidth="1"/>
    <col min="539" max="539" width="11.44140625" customWidth="1"/>
    <col min="540" max="540" width="1.88671875" customWidth="1"/>
    <col min="541" max="541" width="11.88671875" customWidth="1"/>
    <col min="542" max="542" width="2.109375" customWidth="1"/>
    <col min="543" max="543" width="11.44140625" customWidth="1"/>
    <col min="544" max="544" width="0.5546875" customWidth="1"/>
    <col min="545" max="545" width="2.109375" customWidth="1"/>
    <col min="546" max="546" width="10.5546875" customWidth="1"/>
    <col min="547" max="547" width="11.109375" customWidth="1"/>
    <col min="548" max="548" width="2.109375" customWidth="1"/>
    <col min="549" max="549" width="11.109375" customWidth="1"/>
    <col min="550" max="550" width="2.109375" customWidth="1"/>
    <col min="551" max="551" width="12.44140625" customWidth="1"/>
    <col min="771" max="771" width="51" customWidth="1"/>
    <col min="772" max="772" width="2.109375" customWidth="1"/>
    <col min="773" max="773" width="14.109375" customWidth="1"/>
    <col min="774" max="775" width="8.88671875" customWidth="1"/>
    <col min="776" max="776" width="2" customWidth="1"/>
    <col min="777" max="777" width="14.88671875" customWidth="1"/>
    <col min="778" max="778" width="2" customWidth="1"/>
    <col min="779" max="779" width="14.88671875" customWidth="1"/>
    <col min="780" max="780" width="2.109375" customWidth="1"/>
    <col min="781" max="781" width="14.88671875" customWidth="1"/>
    <col min="782" max="782" width="2.109375" customWidth="1"/>
    <col min="783" max="783" width="14.88671875" customWidth="1"/>
    <col min="784" max="785" width="3.88671875" customWidth="1"/>
    <col min="786" max="786" width="12.44140625" customWidth="1"/>
    <col min="787" max="787" width="2.109375" customWidth="1"/>
    <col min="788" max="788" width="12.5546875" customWidth="1"/>
    <col min="789" max="789" width="2.109375" customWidth="1"/>
    <col min="790" max="790" width="12.88671875" customWidth="1"/>
    <col min="791" max="791" width="2.109375" customWidth="1"/>
    <col min="792" max="792" width="12.88671875" customWidth="1"/>
    <col min="793" max="793" width="2" customWidth="1"/>
    <col min="794" max="794" width="11.88671875" customWidth="1"/>
    <col min="795" max="795" width="11.44140625" customWidth="1"/>
    <col min="796" max="796" width="1.88671875" customWidth="1"/>
    <col min="797" max="797" width="11.88671875" customWidth="1"/>
    <col min="798" max="798" width="2.109375" customWidth="1"/>
    <col min="799" max="799" width="11.44140625" customWidth="1"/>
    <col min="800" max="800" width="0.5546875" customWidth="1"/>
    <col min="801" max="801" width="2.109375" customWidth="1"/>
    <col min="802" max="802" width="10.5546875" customWidth="1"/>
    <col min="803" max="803" width="11.109375" customWidth="1"/>
    <col min="804" max="804" width="2.109375" customWidth="1"/>
    <col min="805" max="805" width="11.109375" customWidth="1"/>
    <col min="806" max="806" width="2.109375" customWidth="1"/>
    <col min="807" max="807" width="12.44140625" customWidth="1"/>
    <col min="1027" max="1027" width="51" customWidth="1"/>
    <col min="1028" max="1028" width="2.109375" customWidth="1"/>
    <col min="1029" max="1029" width="14.109375" customWidth="1"/>
    <col min="1030" max="1031" width="8.88671875" customWidth="1"/>
    <col min="1032" max="1032" width="2" customWidth="1"/>
    <col min="1033" max="1033" width="14.88671875" customWidth="1"/>
    <col min="1034" max="1034" width="2" customWidth="1"/>
    <col min="1035" max="1035" width="14.88671875" customWidth="1"/>
    <col min="1036" max="1036" width="2.109375" customWidth="1"/>
    <col min="1037" max="1037" width="14.88671875" customWidth="1"/>
    <col min="1038" max="1038" width="2.109375" customWidth="1"/>
    <col min="1039" max="1039" width="14.88671875" customWidth="1"/>
    <col min="1040" max="1041" width="3.88671875" customWidth="1"/>
    <col min="1042" max="1042" width="12.44140625" customWidth="1"/>
    <col min="1043" max="1043" width="2.109375" customWidth="1"/>
    <col min="1044" max="1044" width="12.5546875" customWidth="1"/>
    <col min="1045" max="1045" width="2.109375" customWidth="1"/>
    <col min="1046" max="1046" width="12.88671875" customWidth="1"/>
    <col min="1047" max="1047" width="2.109375" customWidth="1"/>
    <col min="1048" max="1048" width="12.88671875" customWidth="1"/>
    <col min="1049" max="1049" width="2" customWidth="1"/>
    <col min="1050" max="1050" width="11.88671875" customWidth="1"/>
    <col min="1051" max="1051" width="11.44140625" customWidth="1"/>
    <col min="1052" max="1052" width="1.88671875" customWidth="1"/>
    <col min="1053" max="1053" width="11.88671875" customWidth="1"/>
    <col min="1054" max="1054" width="2.109375" customWidth="1"/>
    <col min="1055" max="1055" width="11.44140625" customWidth="1"/>
    <col min="1056" max="1056" width="0.5546875" customWidth="1"/>
    <col min="1057" max="1057" width="2.109375" customWidth="1"/>
    <col min="1058" max="1058" width="10.5546875" customWidth="1"/>
    <col min="1059" max="1059" width="11.109375" customWidth="1"/>
    <col min="1060" max="1060" width="2.109375" customWidth="1"/>
    <col min="1061" max="1061" width="11.109375" customWidth="1"/>
    <col min="1062" max="1062" width="2.109375" customWidth="1"/>
    <col min="1063" max="1063" width="12.44140625" customWidth="1"/>
    <col min="1283" max="1283" width="51" customWidth="1"/>
    <col min="1284" max="1284" width="2.109375" customWidth="1"/>
    <col min="1285" max="1285" width="14.109375" customWidth="1"/>
    <col min="1286" max="1287" width="8.88671875" customWidth="1"/>
    <col min="1288" max="1288" width="2" customWidth="1"/>
    <col min="1289" max="1289" width="14.88671875" customWidth="1"/>
    <col min="1290" max="1290" width="2" customWidth="1"/>
    <col min="1291" max="1291" width="14.88671875" customWidth="1"/>
    <col min="1292" max="1292" width="2.109375" customWidth="1"/>
    <col min="1293" max="1293" width="14.88671875" customWidth="1"/>
    <col min="1294" max="1294" width="2.109375" customWidth="1"/>
    <col min="1295" max="1295" width="14.88671875" customWidth="1"/>
    <col min="1296" max="1297" width="3.88671875" customWidth="1"/>
    <col min="1298" max="1298" width="12.44140625" customWidth="1"/>
    <col min="1299" max="1299" width="2.109375" customWidth="1"/>
    <col min="1300" max="1300" width="12.5546875" customWidth="1"/>
    <col min="1301" max="1301" width="2.109375" customWidth="1"/>
    <col min="1302" max="1302" width="12.88671875" customWidth="1"/>
    <col min="1303" max="1303" width="2.109375" customWidth="1"/>
    <col min="1304" max="1304" width="12.88671875" customWidth="1"/>
    <col min="1305" max="1305" width="2" customWidth="1"/>
    <col min="1306" max="1306" width="11.88671875" customWidth="1"/>
    <col min="1307" max="1307" width="11.44140625" customWidth="1"/>
    <col min="1308" max="1308" width="1.88671875" customWidth="1"/>
    <col min="1309" max="1309" width="11.88671875" customWidth="1"/>
    <col min="1310" max="1310" width="2.109375" customWidth="1"/>
    <col min="1311" max="1311" width="11.44140625" customWidth="1"/>
    <col min="1312" max="1312" width="0.5546875" customWidth="1"/>
    <col min="1313" max="1313" width="2.109375" customWidth="1"/>
    <col min="1314" max="1314" width="10.5546875" customWidth="1"/>
    <col min="1315" max="1315" width="11.109375" customWidth="1"/>
    <col min="1316" max="1316" width="2.109375" customWidth="1"/>
    <col min="1317" max="1317" width="11.109375" customWidth="1"/>
    <col min="1318" max="1318" width="2.109375" customWidth="1"/>
    <col min="1319" max="1319" width="12.44140625" customWidth="1"/>
    <col min="1539" max="1539" width="51" customWidth="1"/>
    <col min="1540" max="1540" width="2.109375" customWidth="1"/>
    <col min="1541" max="1541" width="14.109375" customWidth="1"/>
    <col min="1542" max="1543" width="8.88671875" customWidth="1"/>
    <col min="1544" max="1544" width="2" customWidth="1"/>
    <col min="1545" max="1545" width="14.88671875" customWidth="1"/>
    <col min="1546" max="1546" width="2" customWidth="1"/>
    <col min="1547" max="1547" width="14.88671875" customWidth="1"/>
    <col min="1548" max="1548" width="2.109375" customWidth="1"/>
    <col min="1549" max="1549" width="14.88671875" customWidth="1"/>
    <col min="1550" max="1550" width="2.109375" customWidth="1"/>
    <col min="1551" max="1551" width="14.88671875" customWidth="1"/>
    <col min="1552" max="1553" width="3.88671875" customWidth="1"/>
    <col min="1554" max="1554" width="12.44140625" customWidth="1"/>
    <col min="1555" max="1555" width="2.109375" customWidth="1"/>
    <col min="1556" max="1556" width="12.5546875" customWidth="1"/>
    <col min="1557" max="1557" width="2.109375" customWidth="1"/>
    <col min="1558" max="1558" width="12.88671875" customWidth="1"/>
    <col min="1559" max="1559" width="2.109375" customWidth="1"/>
    <col min="1560" max="1560" width="12.88671875" customWidth="1"/>
    <col min="1561" max="1561" width="2" customWidth="1"/>
    <col min="1562" max="1562" width="11.88671875" customWidth="1"/>
    <col min="1563" max="1563" width="11.44140625" customWidth="1"/>
    <col min="1564" max="1564" width="1.88671875" customWidth="1"/>
    <col min="1565" max="1565" width="11.88671875" customWidth="1"/>
    <col min="1566" max="1566" width="2.109375" customWidth="1"/>
    <col min="1567" max="1567" width="11.44140625" customWidth="1"/>
    <col min="1568" max="1568" width="0.5546875" customWidth="1"/>
    <col min="1569" max="1569" width="2.109375" customWidth="1"/>
    <col min="1570" max="1570" width="10.5546875" customWidth="1"/>
    <col min="1571" max="1571" width="11.109375" customWidth="1"/>
    <col min="1572" max="1572" width="2.109375" customWidth="1"/>
    <col min="1573" max="1573" width="11.109375" customWidth="1"/>
    <col min="1574" max="1574" width="2.109375" customWidth="1"/>
    <col min="1575" max="1575" width="12.44140625" customWidth="1"/>
    <col min="1795" max="1795" width="51" customWidth="1"/>
    <col min="1796" max="1796" width="2.109375" customWidth="1"/>
    <col min="1797" max="1797" width="14.109375" customWidth="1"/>
    <col min="1798" max="1799" width="8.88671875" customWidth="1"/>
    <col min="1800" max="1800" width="2" customWidth="1"/>
    <col min="1801" max="1801" width="14.88671875" customWidth="1"/>
    <col min="1802" max="1802" width="2" customWidth="1"/>
    <col min="1803" max="1803" width="14.88671875" customWidth="1"/>
    <col min="1804" max="1804" width="2.109375" customWidth="1"/>
    <col min="1805" max="1805" width="14.88671875" customWidth="1"/>
    <col min="1806" max="1806" width="2.109375" customWidth="1"/>
    <col min="1807" max="1807" width="14.88671875" customWidth="1"/>
    <col min="1808" max="1809" width="3.88671875" customWidth="1"/>
    <col min="1810" max="1810" width="12.44140625" customWidth="1"/>
    <col min="1811" max="1811" width="2.109375" customWidth="1"/>
    <col min="1812" max="1812" width="12.5546875" customWidth="1"/>
    <col min="1813" max="1813" width="2.109375" customWidth="1"/>
    <col min="1814" max="1814" width="12.88671875" customWidth="1"/>
    <col min="1815" max="1815" width="2.109375" customWidth="1"/>
    <col min="1816" max="1816" width="12.88671875" customWidth="1"/>
    <col min="1817" max="1817" width="2" customWidth="1"/>
    <col min="1818" max="1818" width="11.88671875" customWidth="1"/>
    <col min="1819" max="1819" width="11.44140625" customWidth="1"/>
    <col min="1820" max="1820" width="1.88671875" customWidth="1"/>
    <col min="1821" max="1821" width="11.88671875" customWidth="1"/>
    <col min="1822" max="1822" width="2.109375" customWidth="1"/>
    <col min="1823" max="1823" width="11.44140625" customWidth="1"/>
    <col min="1824" max="1824" width="0.5546875" customWidth="1"/>
    <col min="1825" max="1825" width="2.109375" customWidth="1"/>
    <col min="1826" max="1826" width="10.5546875" customWidth="1"/>
    <col min="1827" max="1827" width="11.109375" customWidth="1"/>
    <col min="1828" max="1828" width="2.109375" customWidth="1"/>
    <col min="1829" max="1829" width="11.109375" customWidth="1"/>
    <col min="1830" max="1830" width="2.109375" customWidth="1"/>
    <col min="1831" max="1831" width="12.44140625" customWidth="1"/>
    <col min="2051" max="2051" width="51" customWidth="1"/>
    <col min="2052" max="2052" width="2.109375" customWidth="1"/>
    <col min="2053" max="2053" width="14.109375" customWidth="1"/>
    <col min="2054" max="2055" width="8.88671875" customWidth="1"/>
    <col min="2056" max="2056" width="2" customWidth="1"/>
    <col min="2057" max="2057" width="14.88671875" customWidth="1"/>
    <col min="2058" max="2058" width="2" customWidth="1"/>
    <col min="2059" max="2059" width="14.88671875" customWidth="1"/>
    <col min="2060" max="2060" width="2.109375" customWidth="1"/>
    <col min="2061" max="2061" width="14.88671875" customWidth="1"/>
    <col min="2062" max="2062" width="2.109375" customWidth="1"/>
    <col min="2063" max="2063" width="14.88671875" customWidth="1"/>
    <col min="2064" max="2065" width="3.88671875" customWidth="1"/>
    <col min="2066" max="2066" width="12.44140625" customWidth="1"/>
    <col min="2067" max="2067" width="2.109375" customWidth="1"/>
    <col min="2068" max="2068" width="12.5546875" customWidth="1"/>
    <col min="2069" max="2069" width="2.109375" customWidth="1"/>
    <col min="2070" max="2070" width="12.88671875" customWidth="1"/>
    <col min="2071" max="2071" width="2.109375" customWidth="1"/>
    <col min="2072" max="2072" width="12.88671875" customWidth="1"/>
    <col min="2073" max="2073" width="2" customWidth="1"/>
    <col min="2074" max="2074" width="11.88671875" customWidth="1"/>
    <col min="2075" max="2075" width="11.44140625" customWidth="1"/>
    <col min="2076" max="2076" width="1.88671875" customWidth="1"/>
    <col min="2077" max="2077" width="11.88671875" customWidth="1"/>
    <col min="2078" max="2078" width="2.109375" customWidth="1"/>
    <col min="2079" max="2079" width="11.44140625" customWidth="1"/>
    <col min="2080" max="2080" width="0.5546875" customWidth="1"/>
    <col min="2081" max="2081" width="2.109375" customWidth="1"/>
    <col min="2082" max="2082" width="10.5546875" customWidth="1"/>
    <col min="2083" max="2083" width="11.109375" customWidth="1"/>
    <col min="2084" max="2084" width="2.109375" customWidth="1"/>
    <col min="2085" max="2085" width="11.109375" customWidth="1"/>
    <col min="2086" max="2086" width="2.109375" customWidth="1"/>
    <col min="2087" max="2087" width="12.44140625" customWidth="1"/>
    <col min="2307" max="2307" width="51" customWidth="1"/>
    <col min="2308" max="2308" width="2.109375" customWidth="1"/>
    <col min="2309" max="2309" width="14.109375" customWidth="1"/>
    <col min="2310" max="2311" width="8.88671875" customWidth="1"/>
    <col min="2312" max="2312" width="2" customWidth="1"/>
    <col min="2313" max="2313" width="14.88671875" customWidth="1"/>
    <col min="2314" max="2314" width="2" customWidth="1"/>
    <col min="2315" max="2315" width="14.88671875" customWidth="1"/>
    <col min="2316" max="2316" width="2.109375" customWidth="1"/>
    <col min="2317" max="2317" width="14.88671875" customWidth="1"/>
    <col min="2318" max="2318" width="2.109375" customWidth="1"/>
    <col min="2319" max="2319" width="14.88671875" customWidth="1"/>
    <col min="2320" max="2321" width="3.88671875" customWidth="1"/>
    <col min="2322" max="2322" width="12.44140625" customWidth="1"/>
    <col min="2323" max="2323" width="2.109375" customWidth="1"/>
    <col min="2324" max="2324" width="12.5546875" customWidth="1"/>
    <col min="2325" max="2325" width="2.109375" customWidth="1"/>
    <col min="2326" max="2326" width="12.88671875" customWidth="1"/>
    <col min="2327" max="2327" width="2.109375" customWidth="1"/>
    <col min="2328" max="2328" width="12.88671875" customWidth="1"/>
    <col min="2329" max="2329" width="2" customWidth="1"/>
    <col min="2330" max="2330" width="11.88671875" customWidth="1"/>
    <col min="2331" max="2331" width="11.44140625" customWidth="1"/>
    <col min="2332" max="2332" width="1.88671875" customWidth="1"/>
    <col min="2333" max="2333" width="11.88671875" customWidth="1"/>
    <col min="2334" max="2334" width="2.109375" customWidth="1"/>
    <col min="2335" max="2335" width="11.44140625" customWidth="1"/>
    <col min="2336" max="2336" width="0.5546875" customWidth="1"/>
    <col min="2337" max="2337" width="2.109375" customWidth="1"/>
    <col min="2338" max="2338" width="10.5546875" customWidth="1"/>
    <col min="2339" max="2339" width="11.109375" customWidth="1"/>
    <col min="2340" max="2340" width="2.109375" customWidth="1"/>
    <col min="2341" max="2341" width="11.109375" customWidth="1"/>
    <col min="2342" max="2342" width="2.109375" customWidth="1"/>
    <col min="2343" max="2343" width="12.44140625" customWidth="1"/>
    <col min="2563" max="2563" width="51" customWidth="1"/>
    <col min="2564" max="2564" width="2.109375" customWidth="1"/>
    <col min="2565" max="2565" width="14.109375" customWidth="1"/>
    <col min="2566" max="2567" width="8.88671875" customWidth="1"/>
    <col min="2568" max="2568" width="2" customWidth="1"/>
    <col min="2569" max="2569" width="14.88671875" customWidth="1"/>
    <col min="2570" max="2570" width="2" customWidth="1"/>
    <col min="2571" max="2571" width="14.88671875" customWidth="1"/>
    <col min="2572" max="2572" width="2.109375" customWidth="1"/>
    <col min="2573" max="2573" width="14.88671875" customWidth="1"/>
    <col min="2574" max="2574" width="2.109375" customWidth="1"/>
    <col min="2575" max="2575" width="14.88671875" customWidth="1"/>
    <col min="2576" max="2577" width="3.88671875" customWidth="1"/>
    <col min="2578" max="2578" width="12.44140625" customWidth="1"/>
    <col min="2579" max="2579" width="2.109375" customWidth="1"/>
    <col min="2580" max="2580" width="12.5546875" customWidth="1"/>
    <col min="2581" max="2581" width="2.109375" customWidth="1"/>
    <col min="2582" max="2582" width="12.88671875" customWidth="1"/>
    <col min="2583" max="2583" width="2.109375" customWidth="1"/>
    <col min="2584" max="2584" width="12.88671875" customWidth="1"/>
    <col min="2585" max="2585" width="2" customWidth="1"/>
    <col min="2586" max="2586" width="11.88671875" customWidth="1"/>
    <col min="2587" max="2587" width="11.44140625" customWidth="1"/>
    <col min="2588" max="2588" width="1.88671875" customWidth="1"/>
    <col min="2589" max="2589" width="11.88671875" customWidth="1"/>
    <col min="2590" max="2590" width="2.109375" customWidth="1"/>
    <col min="2591" max="2591" width="11.44140625" customWidth="1"/>
    <col min="2592" max="2592" width="0.5546875" customWidth="1"/>
    <col min="2593" max="2593" width="2.109375" customWidth="1"/>
    <col min="2594" max="2594" width="10.5546875" customWidth="1"/>
    <col min="2595" max="2595" width="11.109375" customWidth="1"/>
    <col min="2596" max="2596" width="2.109375" customWidth="1"/>
    <col min="2597" max="2597" width="11.109375" customWidth="1"/>
    <col min="2598" max="2598" width="2.109375" customWidth="1"/>
    <col min="2599" max="2599" width="12.44140625" customWidth="1"/>
    <col min="2819" max="2819" width="51" customWidth="1"/>
    <col min="2820" max="2820" width="2.109375" customWidth="1"/>
    <col min="2821" max="2821" width="14.109375" customWidth="1"/>
    <col min="2822" max="2823" width="8.88671875" customWidth="1"/>
    <col min="2824" max="2824" width="2" customWidth="1"/>
    <col min="2825" max="2825" width="14.88671875" customWidth="1"/>
    <col min="2826" max="2826" width="2" customWidth="1"/>
    <col min="2827" max="2827" width="14.88671875" customWidth="1"/>
    <col min="2828" max="2828" width="2.109375" customWidth="1"/>
    <col min="2829" max="2829" width="14.88671875" customWidth="1"/>
    <col min="2830" max="2830" width="2.109375" customWidth="1"/>
    <col min="2831" max="2831" width="14.88671875" customWidth="1"/>
    <col min="2832" max="2833" width="3.88671875" customWidth="1"/>
    <col min="2834" max="2834" width="12.44140625" customWidth="1"/>
    <col min="2835" max="2835" width="2.109375" customWidth="1"/>
    <col min="2836" max="2836" width="12.5546875" customWidth="1"/>
    <col min="2837" max="2837" width="2.109375" customWidth="1"/>
    <col min="2838" max="2838" width="12.88671875" customWidth="1"/>
    <col min="2839" max="2839" width="2.109375" customWidth="1"/>
    <col min="2840" max="2840" width="12.88671875" customWidth="1"/>
    <col min="2841" max="2841" width="2" customWidth="1"/>
    <col min="2842" max="2842" width="11.88671875" customWidth="1"/>
    <col min="2843" max="2843" width="11.44140625" customWidth="1"/>
    <col min="2844" max="2844" width="1.88671875" customWidth="1"/>
    <col min="2845" max="2845" width="11.88671875" customWidth="1"/>
    <col min="2846" max="2846" width="2.109375" customWidth="1"/>
    <col min="2847" max="2847" width="11.44140625" customWidth="1"/>
    <col min="2848" max="2848" width="0.5546875" customWidth="1"/>
    <col min="2849" max="2849" width="2.109375" customWidth="1"/>
    <col min="2850" max="2850" width="10.5546875" customWidth="1"/>
    <col min="2851" max="2851" width="11.109375" customWidth="1"/>
    <col min="2852" max="2852" width="2.109375" customWidth="1"/>
    <col min="2853" max="2853" width="11.109375" customWidth="1"/>
    <col min="2854" max="2854" width="2.109375" customWidth="1"/>
    <col min="2855" max="2855" width="12.44140625" customWidth="1"/>
    <col min="3075" max="3075" width="51" customWidth="1"/>
    <col min="3076" max="3076" width="2.109375" customWidth="1"/>
    <col min="3077" max="3077" width="14.109375" customWidth="1"/>
    <col min="3078" max="3079" width="8.88671875" customWidth="1"/>
    <col min="3080" max="3080" width="2" customWidth="1"/>
    <col min="3081" max="3081" width="14.88671875" customWidth="1"/>
    <col min="3082" max="3082" width="2" customWidth="1"/>
    <col min="3083" max="3083" width="14.88671875" customWidth="1"/>
    <col min="3084" max="3084" width="2.109375" customWidth="1"/>
    <col min="3085" max="3085" width="14.88671875" customWidth="1"/>
    <col min="3086" max="3086" width="2.109375" customWidth="1"/>
    <col min="3087" max="3087" width="14.88671875" customWidth="1"/>
    <col min="3088" max="3089" width="3.88671875" customWidth="1"/>
    <col min="3090" max="3090" width="12.44140625" customWidth="1"/>
    <col min="3091" max="3091" width="2.109375" customWidth="1"/>
    <col min="3092" max="3092" width="12.5546875" customWidth="1"/>
    <col min="3093" max="3093" width="2.109375" customWidth="1"/>
    <col min="3094" max="3094" width="12.88671875" customWidth="1"/>
    <col min="3095" max="3095" width="2.109375" customWidth="1"/>
    <col min="3096" max="3096" width="12.88671875" customWidth="1"/>
    <col min="3097" max="3097" width="2" customWidth="1"/>
    <col min="3098" max="3098" width="11.88671875" customWidth="1"/>
    <col min="3099" max="3099" width="11.44140625" customWidth="1"/>
    <col min="3100" max="3100" width="1.88671875" customWidth="1"/>
    <col min="3101" max="3101" width="11.88671875" customWidth="1"/>
    <col min="3102" max="3102" width="2.109375" customWidth="1"/>
    <col min="3103" max="3103" width="11.44140625" customWidth="1"/>
    <col min="3104" max="3104" width="0.5546875" customWidth="1"/>
    <col min="3105" max="3105" width="2.109375" customWidth="1"/>
    <col min="3106" max="3106" width="10.5546875" customWidth="1"/>
    <col min="3107" max="3107" width="11.109375" customWidth="1"/>
    <col min="3108" max="3108" width="2.109375" customWidth="1"/>
    <col min="3109" max="3109" width="11.109375" customWidth="1"/>
    <col min="3110" max="3110" width="2.109375" customWidth="1"/>
    <col min="3111" max="3111" width="12.44140625" customWidth="1"/>
    <col min="3331" max="3331" width="51" customWidth="1"/>
    <col min="3332" max="3332" width="2.109375" customWidth="1"/>
    <col min="3333" max="3333" width="14.109375" customWidth="1"/>
    <col min="3334" max="3335" width="8.88671875" customWidth="1"/>
    <col min="3336" max="3336" width="2" customWidth="1"/>
    <col min="3337" max="3337" width="14.88671875" customWidth="1"/>
    <col min="3338" max="3338" width="2" customWidth="1"/>
    <col min="3339" max="3339" width="14.88671875" customWidth="1"/>
    <col min="3340" max="3340" width="2.109375" customWidth="1"/>
    <col min="3341" max="3341" width="14.88671875" customWidth="1"/>
    <col min="3342" max="3342" width="2.109375" customWidth="1"/>
    <col min="3343" max="3343" width="14.88671875" customWidth="1"/>
    <col min="3344" max="3345" width="3.88671875" customWidth="1"/>
    <col min="3346" max="3346" width="12.44140625" customWidth="1"/>
    <col min="3347" max="3347" width="2.109375" customWidth="1"/>
    <col min="3348" max="3348" width="12.5546875" customWidth="1"/>
    <col min="3349" max="3349" width="2.109375" customWidth="1"/>
    <col min="3350" max="3350" width="12.88671875" customWidth="1"/>
    <col min="3351" max="3351" width="2.109375" customWidth="1"/>
    <col min="3352" max="3352" width="12.88671875" customWidth="1"/>
    <col min="3353" max="3353" width="2" customWidth="1"/>
    <col min="3354" max="3354" width="11.88671875" customWidth="1"/>
    <col min="3355" max="3355" width="11.44140625" customWidth="1"/>
    <col min="3356" max="3356" width="1.88671875" customWidth="1"/>
    <col min="3357" max="3357" width="11.88671875" customWidth="1"/>
    <col min="3358" max="3358" width="2.109375" customWidth="1"/>
    <col min="3359" max="3359" width="11.44140625" customWidth="1"/>
    <col min="3360" max="3360" width="0.5546875" customWidth="1"/>
    <col min="3361" max="3361" width="2.109375" customWidth="1"/>
    <col min="3362" max="3362" width="10.5546875" customWidth="1"/>
    <col min="3363" max="3363" width="11.109375" customWidth="1"/>
    <col min="3364" max="3364" width="2.109375" customWidth="1"/>
    <col min="3365" max="3365" width="11.109375" customWidth="1"/>
    <col min="3366" max="3366" width="2.109375" customWidth="1"/>
    <col min="3367" max="3367" width="12.44140625" customWidth="1"/>
    <col min="3587" max="3587" width="51" customWidth="1"/>
    <col min="3588" max="3588" width="2.109375" customWidth="1"/>
    <col min="3589" max="3589" width="14.109375" customWidth="1"/>
    <col min="3590" max="3591" width="8.88671875" customWidth="1"/>
    <col min="3592" max="3592" width="2" customWidth="1"/>
    <col min="3593" max="3593" width="14.88671875" customWidth="1"/>
    <col min="3594" max="3594" width="2" customWidth="1"/>
    <col min="3595" max="3595" width="14.88671875" customWidth="1"/>
    <col min="3596" max="3596" width="2.109375" customWidth="1"/>
    <col min="3597" max="3597" width="14.88671875" customWidth="1"/>
    <col min="3598" max="3598" width="2.109375" customWidth="1"/>
    <col min="3599" max="3599" width="14.88671875" customWidth="1"/>
    <col min="3600" max="3601" width="3.88671875" customWidth="1"/>
    <col min="3602" max="3602" width="12.44140625" customWidth="1"/>
    <col min="3603" max="3603" width="2.109375" customWidth="1"/>
    <col min="3604" max="3604" width="12.5546875" customWidth="1"/>
    <col min="3605" max="3605" width="2.109375" customWidth="1"/>
    <col min="3606" max="3606" width="12.88671875" customWidth="1"/>
    <col min="3607" max="3607" width="2.109375" customWidth="1"/>
    <col min="3608" max="3608" width="12.88671875" customWidth="1"/>
    <col min="3609" max="3609" width="2" customWidth="1"/>
    <col min="3610" max="3610" width="11.88671875" customWidth="1"/>
    <col min="3611" max="3611" width="11.44140625" customWidth="1"/>
    <col min="3612" max="3612" width="1.88671875" customWidth="1"/>
    <col min="3613" max="3613" width="11.88671875" customWidth="1"/>
    <col min="3614" max="3614" width="2.109375" customWidth="1"/>
    <col min="3615" max="3615" width="11.44140625" customWidth="1"/>
    <col min="3616" max="3616" width="0.5546875" customWidth="1"/>
    <col min="3617" max="3617" width="2.109375" customWidth="1"/>
    <col min="3618" max="3618" width="10.5546875" customWidth="1"/>
    <col min="3619" max="3619" width="11.109375" customWidth="1"/>
    <col min="3620" max="3620" width="2.109375" customWidth="1"/>
    <col min="3621" max="3621" width="11.109375" customWidth="1"/>
    <col min="3622" max="3622" width="2.109375" customWidth="1"/>
    <col min="3623" max="3623" width="12.44140625" customWidth="1"/>
    <col min="3843" max="3843" width="51" customWidth="1"/>
    <col min="3844" max="3844" width="2.109375" customWidth="1"/>
    <col min="3845" max="3845" width="14.109375" customWidth="1"/>
    <col min="3846" max="3847" width="8.88671875" customWidth="1"/>
    <col min="3848" max="3848" width="2" customWidth="1"/>
    <col min="3849" max="3849" width="14.88671875" customWidth="1"/>
    <col min="3850" max="3850" width="2" customWidth="1"/>
    <col min="3851" max="3851" width="14.88671875" customWidth="1"/>
    <col min="3852" max="3852" width="2.109375" customWidth="1"/>
    <col min="3853" max="3853" width="14.88671875" customWidth="1"/>
    <col min="3854" max="3854" width="2.109375" customWidth="1"/>
    <col min="3855" max="3855" width="14.88671875" customWidth="1"/>
    <col min="3856" max="3857" width="3.88671875" customWidth="1"/>
    <col min="3858" max="3858" width="12.44140625" customWidth="1"/>
    <col min="3859" max="3859" width="2.109375" customWidth="1"/>
    <col min="3860" max="3860" width="12.5546875" customWidth="1"/>
    <col min="3861" max="3861" width="2.109375" customWidth="1"/>
    <col min="3862" max="3862" width="12.88671875" customWidth="1"/>
    <col min="3863" max="3863" width="2.109375" customWidth="1"/>
    <col min="3864" max="3864" width="12.88671875" customWidth="1"/>
    <col min="3865" max="3865" width="2" customWidth="1"/>
    <col min="3866" max="3866" width="11.88671875" customWidth="1"/>
    <col min="3867" max="3867" width="11.44140625" customWidth="1"/>
    <col min="3868" max="3868" width="1.88671875" customWidth="1"/>
    <col min="3869" max="3869" width="11.88671875" customWidth="1"/>
    <col min="3870" max="3870" width="2.109375" customWidth="1"/>
    <col min="3871" max="3871" width="11.44140625" customWidth="1"/>
    <col min="3872" max="3872" width="0.5546875" customWidth="1"/>
    <col min="3873" max="3873" width="2.109375" customWidth="1"/>
    <col min="3874" max="3874" width="10.5546875" customWidth="1"/>
    <col min="3875" max="3875" width="11.109375" customWidth="1"/>
    <col min="3876" max="3876" width="2.109375" customWidth="1"/>
    <col min="3877" max="3877" width="11.109375" customWidth="1"/>
    <col min="3878" max="3878" width="2.109375" customWidth="1"/>
    <col min="3879" max="3879" width="12.44140625" customWidth="1"/>
    <col min="4099" max="4099" width="51" customWidth="1"/>
    <col min="4100" max="4100" width="2.109375" customWidth="1"/>
    <col min="4101" max="4101" width="14.109375" customWidth="1"/>
    <col min="4102" max="4103" width="8.88671875" customWidth="1"/>
    <col min="4104" max="4104" width="2" customWidth="1"/>
    <col min="4105" max="4105" width="14.88671875" customWidth="1"/>
    <col min="4106" max="4106" width="2" customWidth="1"/>
    <col min="4107" max="4107" width="14.88671875" customWidth="1"/>
    <col min="4108" max="4108" width="2.109375" customWidth="1"/>
    <col min="4109" max="4109" width="14.88671875" customWidth="1"/>
    <col min="4110" max="4110" width="2.109375" customWidth="1"/>
    <col min="4111" max="4111" width="14.88671875" customWidth="1"/>
    <col min="4112" max="4113" width="3.88671875" customWidth="1"/>
    <col min="4114" max="4114" width="12.44140625" customWidth="1"/>
    <col min="4115" max="4115" width="2.109375" customWidth="1"/>
    <col min="4116" max="4116" width="12.5546875" customWidth="1"/>
    <col min="4117" max="4117" width="2.109375" customWidth="1"/>
    <col min="4118" max="4118" width="12.88671875" customWidth="1"/>
    <col min="4119" max="4119" width="2.109375" customWidth="1"/>
    <col min="4120" max="4120" width="12.88671875" customWidth="1"/>
    <col min="4121" max="4121" width="2" customWidth="1"/>
    <col min="4122" max="4122" width="11.88671875" customWidth="1"/>
    <col min="4123" max="4123" width="11.44140625" customWidth="1"/>
    <col min="4124" max="4124" width="1.88671875" customWidth="1"/>
    <col min="4125" max="4125" width="11.88671875" customWidth="1"/>
    <col min="4126" max="4126" width="2.109375" customWidth="1"/>
    <col min="4127" max="4127" width="11.44140625" customWidth="1"/>
    <col min="4128" max="4128" width="0.5546875" customWidth="1"/>
    <col min="4129" max="4129" width="2.109375" customWidth="1"/>
    <col min="4130" max="4130" width="10.5546875" customWidth="1"/>
    <col min="4131" max="4131" width="11.109375" customWidth="1"/>
    <col min="4132" max="4132" width="2.109375" customWidth="1"/>
    <col min="4133" max="4133" width="11.109375" customWidth="1"/>
    <col min="4134" max="4134" width="2.109375" customWidth="1"/>
    <col min="4135" max="4135" width="12.44140625" customWidth="1"/>
    <col min="4355" max="4355" width="51" customWidth="1"/>
    <col min="4356" max="4356" width="2.109375" customWidth="1"/>
    <col min="4357" max="4357" width="14.109375" customWidth="1"/>
    <col min="4358" max="4359" width="8.88671875" customWidth="1"/>
    <col min="4360" max="4360" width="2" customWidth="1"/>
    <col min="4361" max="4361" width="14.88671875" customWidth="1"/>
    <col min="4362" max="4362" width="2" customWidth="1"/>
    <col min="4363" max="4363" width="14.88671875" customWidth="1"/>
    <col min="4364" max="4364" width="2.109375" customWidth="1"/>
    <col min="4365" max="4365" width="14.88671875" customWidth="1"/>
    <col min="4366" max="4366" width="2.109375" customWidth="1"/>
    <col min="4367" max="4367" width="14.88671875" customWidth="1"/>
    <col min="4368" max="4369" width="3.88671875" customWidth="1"/>
    <col min="4370" max="4370" width="12.44140625" customWidth="1"/>
    <col min="4371" max="4371" width="2.109375" customWidth="1"/>
    <col min="4372" max="4372" width="12.5546875" customWidth="1"/>
    <col min="4373" max="4373" width="2.109375" customWidth="1"/>
    <col min="4374" max="4374" width="12.88671875" customWidth="1"/>
    <col min="4375" max="4375" width="2.109375" customWidth="1"/>
    <col min="4376" max="4376" width="12.88671875" customWidth="1"/>
    <col min="4377" max="4377" width="2" customWidth="1"/>
    <col min="4378" max="4378" width="11.88671875" customWidth="1"/>
    <col min="4379" max="4379" width="11.44140625" customWidth="1"/>
    <col min="4380" max="4380" width="1.88671875" customWidth="1"/>
    <col min="4381" max="4381" width="11.88671875" customWidth="1"/>
    <col min="4382" max="4382" width="2.109375" customWidth="1"/>
    <col min="4383" max="4383" width="11.44140625" customWidth="1"/>
    <col min="4384" max="4384" width="0.5546875" customWidth="1"/>
    <col min="4385" max="4385" width="2.109375" customWidth="1"/>
    <col min="4386" max="4386" width="10.5546875" customWidth="1"/>
    <col min="4387" max="4387" width="11.109375" customWidth="1"/>
    <col min="4388" max="4388" width="2.109375" customWidth="1"/>
    <col min="4389" max="4389" width="11.109375" customWidth="1"/>
    <col min="4390" max="4390" width="2.109375" customWidth="1"/>
    <col min="4391" max="4391" width="12.44140625" customWidth="1"/>
    <col min="4611" max="4611" width="51" customWidth="1"/>
    <col min="4612" max="4612" width="2.109375" customWidth="1"/>
    <col min="4613" max="4613" width="14.109375" customWidth="1"/>
    <col min="4614" max="4615" width="8.88671875" customWidth="1"/>
    <col min="4616" max="4616" width="2" customWidth="1"/>
    <col min="4617" max="4617" width="14.88671875" customWidth="1"/>
    <col min="4618" max="4618" width="2" customWidth="1"/>
    <col min="4619" max="4619" width="14.88671875" customWidth="1"/>
    <col min="4620" max="4620" width="2.109375" customWidth="1"/>
    <col min="4621" max="4621" width="14.88671875" customWidth="1"/>
    <col min="4622" max="4622" width="2.109375" customWidth="1"/>
    <col min="4623" max="4623" width="14.88671875" customWidth="1"/>
    <col min="4624" max="4625" width="3.88671875" customWidth="1"/>
    <col min="4626" max="4626" width="12.44140625" customWidth="1"/>
    <col min="4627" max="4627" width="2.109375" customWidth="1"/>
    <col min="4628" max="4628" width="12.5546875" customWidth="1"/>
    <col min="4629" max="4629" width="2.109375" customWidth="1"/>
    <col min="4630" max="4630" width="12.88671875" customWidth="1"/>
    <col min="4631" max="4631" width="2.109375" customWidth="1"/>
    <col min="4632" max="4632" width="12.88671875" customWidth="1"/>
    <col min="4633" max="4633" width="2" customWidth="1"/>
    <col min="4634" max="4634" width="11.88671875" customWidth="1"/>
    <col min="4635" max="4635" width="11.44140625" customWidth="1"/>
    <col min="4636" max="4636" width="1.88671875" customWidth="1"/>
    <col min="4637" max="4637" width="11.88671875" customWidth="1"/>
    <col min="4638" max="4638" width="2.109375" customWidth="1"/>
    <col min="4639" max="4639" width="11.44140625" customWidth="1"/>
    <col min="4640" max="4640" width="0.5546875" customWidth="1"/>
    <col min="4641" max="4641" width="2.109375" customWidth="1"/>
    <col min="4642" max="4642" width="10.5546875" customWidth="1"/>
    <col min="4643" max="4643" width="11.109375" customWidth="1"/>
    <col min="4644" max="4644" width="2.109375" customWidth="1"/>
    <col min="4645" max="4645" width="11.109375" customWidth="1"/>
    <col min="4646" max="4646" width="2.109375" customWidth="1"/>
    <col min="4647" max="4647" width="12.44140625" customWidth="1"/>
    <col min="4867" max="4867" width="51" customWidth="1"/>
    <col min="4868" max="4868" width="2.109375" customWidth="1"/>
    <col min="4869" max="4869" width="14.109375" customWidth="1"/>
    <col min="4870" max="4871" width="8.88671875" customWidth="1"/>
    <col min="4872" max="4872" width="2" customWidth="1"/>
    <col min="4873" max="4873" width="14.88671875" customWidth="1"/>
    <col min="4874" max="4874" width="2" customWidth="1"/>
    <col min="4875" max="4875" width="14.88671875" customWidth="1"/>
    <col min="4876" max="4876" width="2.109375" customWidth="1"/>
    <col min="4877" max="4877" width="14.88671875" customWidth="1"/>
    <col min="4878" max="4878" width="2.109375" customWidth="1"/>
    <col min="4879" max="4879" width="14.88671875" customWidth="1"/>
    <col min="4880" max="4881" width="3.88671875" customWidth="1"/>
    <col min="4882" max="4882" width="12.44140625" customWidth="1"/>
    <col min="4883" max="4883" width="2.109375" customWidth="1"/>
    <col min="4884" max="4884" width="12.5546875" customWidth="1"/>
    <col min="4885" max="4885" width="2.109375" customWidth="1"/>
    <col min="4886" max="4886" width="12.88671875" customWidth="1"/>
    <col min="4887" max="4887" width="2.109375" customWidth="1"/>
    <col min="4888" max="4888" width="12.88671875" customWidth="1"/>
    <col min="4889" max="4889" width="2" customWidth="1"/>
    <col min="4890" max="4890" width="11.88671875" customWidth="1"/>
    <col min="4891" max="4891" width="11.44140625" customWidth="1"/>
    <col min="4892" max="4892" width="1.88671875" customWidth="1"/>
    <col min="4893" max="4893" width="11.88671875" customWidth="1"/>
    <col min="4894" max="4894" width="2.109375" customWidth="1"/>
    <col min="4895" max="4895" width="11.44140625" customWidth="1"/>
    <col min="4896" max="4896" width="0.5546875" customWidth="1"/>
    <col min="4897" max="4897" width="2.109375" customWidth="1"/>
    <col min="4898" max="4898" width="10.5546875" customWidth="1"/>
    <col min="4899" max="4899" width="11.109375" customWidth="1"/>
    <col min="4900" max="4900" width="2.109375" customWidth="1"/>
    <col min="4901" max="4901" width="11.109375" customWidth="1"/>
    <col min="4902" max="4902" width="2.109375" customWidth="1"/>
    <col min="4903" max="4903" width="12.44140625" customWidth="1"/>
    <col min="5123" max="5123" width="51" customWidth="1"/>
    <col min="5124" max="5124" width="2.109375" customWidth="1"/>
    <col min="5125" max="5125" width="14.109375" customWidth="1"/>
    <col min="5126" max="5127" width="8.88671875" customWidth="1"/>
    <col min="5128" max="5128" width="2" customWidth="1"/>
    <col min="5129" max="5129" width="14.88671875" customWidth="1"/>
    <col min="5130" max="5130" width="2" customWidth="1"/>
    <col min="5131" max="5131" width="14.88671875" customWidth="1"/>
    <col min="5132" max="5132" width="2.109375" customWidth="1"/>
    <col min="5133" max="5133" width="14.88671875" customWidth="1"/>
    <col min="5134" max="5134" width="2.109375" customWidth="1"/>
    <col min="5135" max="5135" width="14.88671875" customWidth="1"/>
    <col min="5136" max="5137" width="3.88671875" customWidth="1"/>
    <col min="5138" max="5138" width="12.44140625" customWidth="1"/>
    <col min="5139" max="5139" width="2.109375" customWidth="1"/>
    <col min="5140" max="5140" width="12.5546875" customWidth="1"/>
    <col min="5141" max="5141" width="2.109375" customWidth="1"/>
    <col min="5142" max="5142" width="12.88671875" customWidth="1"/>
    <col min="5143" max="5143" width="2.109375" customWidth="1"/>
    <col min="5144" max="5144" width="12.88671875" customWidth="1"/>
    <col min="5145" max="5145" width="2" customWidth="1"/>
    <col min="5146" max="5146" width="11.88671875" customWidth="1"/>
    <col min="5147" max="5147" width="11.44140625" customWidth="1"/>
    <col min="5148" max="5148" width="1.88671875" customWidth="1"/>
    <col min="5149" max="5149" width="11.88671875" customWidth="1"/>
    <col min="5150" max="5150" width="2.109375" customWidth="1"/>
    <col min="5151" max="5151" width="11.44140625" customWidth="1"/>
    <col min="5152" max="5152" width="0.5546875" customWidth="1"/>
    <col min="5153" max="5153" width="2.109375" customWidth="1"/>
    <col min="5154" max="5154" width="10.5546875" customWidth="1"/>
    <col min="5155" max="5155" width="11.109375" customWidth="1"/>
    <col min="5156" max="5156" width="2.109375" customWidth="1"/>
    <col min="5157" max="5157" width="11.109375" customWidth="1"/>
    <col min="5158" max="5158" width="2.109375" customWidth="1"/>
    <col min="5159" max="5159" width="12.44140625" customWidth="1"/>
    <col min="5379" max="5379" width="51" customWidth="1"/>
    <col min="5380" max="5380" width="2.109375" customWidth="1"/>
    <col min="5381" max="5381" width="14.109375" customWidth="1"/>
    <col min="5382" max="5383" width="8.88671875" customWidth="1"/>
    <col min="5384" max="5384" width="2" customWidth="1"/>
    <col min="5385" max="5385" width="14.88671875" customWidth="1"/>
    <col min="5386" max="5386" width="2" customWidth="1"/>
    <col min="5387" max="5387" width="14.88671875" customWidth="1"/>
    <col min="5388" max="5388" width="2.109375" customWidth="1"/>
    <col min="5389" max="5389" width="14.88671875" customWidth="1"/>
    <col min="5390" max="5390" width="2.109375" customWidth="1"/>
    <col min="5391" max="5391" width="14.88671875" customWidth="1"/>
    <col min="5392" max="5393" width="3.88671875" customWidth="1"/>
    <col min="5394" max="5394" width="12.44140625" customWidth="1"/>
    <col min="5395" max="5395" width="2.109375" customWidth="1"/>
    <col min="5396" max="5396" width="12.5546875" customWidth="1"/>
    <col min="5397" max="5397" width="2.109375" customWidth="1"/>
    <col min="5398" max="5398" width="12.88671875" customWidth="1"/>
    <col min="5399" max="5399" width="2.109375" customWidth="1"/>
    <col min="5400" max="5400" width="12.88671875" customWidth="1"/>
    <col min="5401" max="5401" width="2" customWidth="1"/>
    <col min="5402" max="5402" width="11.88671875" customWidth="1"/>
    <col min="5403" max="5403" width="11.44140625" customWidth="1"/>
    <col min="5404" max="5404" width="1.88671875" customWidth="1"/>
    <col min="5405" max="5405" width="11.88671875" customWidth="1"/>
    <col min="5406" max="5406" width="2.109375" customWidth="1"/>
    <col min="5407" max="5407" width="11.44140625" customWidth="1"/>
    <col min="5408" max="5408" width="0.5546875" customWidth="1"/>
    <col min="5409" max="5409" width="2.109375" customWidth="1"/>
    <col min="5410" max="5410" width="10.5546875" customWidth="1"/>
    <col min="5411" max="5411" width="11.109375" customWidth="1"/>
    <col min="5412" max="5412" width="2.109375" customWidth="1"/>
    <col min="5413" max="5413" width="11.109375" customWidth="1"/>
    <col min="5414" max="5414" width="2.109375" customWidth="1"/>
    <col min="5415" max="5415" width="12.44140625" customWidth="1"/>
    <col min="5635" max="5635" width="51" customWidth="1"/>
    <col min="5636" max="5636" width="2.109375" customWidth="1"/>
    <col min="5637" max="5637" width="14.109375" customWidth="1"/>
    <col min="5638" max="5639" width="8.88671875" customWidth="1"/>
    <col min="5640" max="5640" width="2" customWidth="1"/>
    <col min="5641" max="5641" width="14.88671875" customWidth="1"/>
    <col min="5642" max="5642" width="2" customWidth="1"/>
    <col min="5643" max="5643" width="14.88671875" customWidth="1"/>
    <col min="5644" max="5644" width="2.109375" customWidth="1"/>
    <col min="5645" max="5645" width="14.88671875" customWidth="1"/>
    <col min="5646" max="5646" width="2.109375" customWidth="1"/>
    <col min="5647" max="5647" width="14.88671875" customWidth="1"/>
    <col min="5648" max="5649" width="3.88671875" customWidth="1"/>
    <col min="5650" max="5650" width="12.44140625" customWidth="1"/>
    <col min="5651" max="5651" width="2.109375" customWidth="1"/>
    <col min="5652" max="5652" width="12.5546875" customWidth="1"/>
    <col min="5653" max="5653" width="2.109375" customWidth="1"/>
    <col min="5654" max="5654" width="12.88671875" customWidth="1"/>
    <col min="5655" max="5655" width="2.109375" customWidth="1"/>
    <col min="5656" max="5656" width="12.88671875" customWidth="1"/>
    <col min="5657" max="5657" width="2" customWidth="1"/>
    <col min="5658" max="5658" width="11.88671875" customWidth="1"/>
    <col min="5659" max="5659" width="11.44140625" customWidth="1"/>
    <col min="5660" max="5660" width="1.88671875" customWidth="1"/>
    <col min="5661" max="5661" width="11.88671875" customWidth="1"/>
    <col min="5662" max="5662" width="2.109375" customWidth="1"/>
    <col min="5663" max="5663" width="11.44140625" customWidth="1"/>
    <col min="5664" max="5664" width="0.5546875" customWidth="1"/>
    <col min="5665" max="5665" width="2.109375" customWidth="1"/>
    <col min="5666" max="5666" width="10.5546875" customWidth="1"/>
    <col min="5667" max="5667" width="11.109375" customWidth="1"/>
    <col min="5668" max="5668" width="2.109375" customWidth="1"/>
    <col min="5669" max="5669" width="11.109375" customWidth="1"/>
    <col min="5670" max="5670" width="2.109375" customWidth="1"/>
    <col min="5671" max="5671" width="12.44140625" customWidth="1"/>
    <col min="5891" max="5891" width="51" customWidth="1"/>
    <col min="5892" max="5892" width="2.109375" customWidth="1"/>
    <col min="5893" max="5893" width="14.109375" customWidth="1"/>
    <col min="5894" max="5895" width="8.88671875" customWidth="1"/>
    <col min="5896" max="5896" width="2" customWidth="1"/>
    <col min="5897" max="5897" width="14.88671875" customWidth="1"/>
    <col min="5898" max="5898" width="2" customWidth="1"/>
    <col min="5899" max="5899" width="14.88671875" customWidth="1"/>
    <col min="5900" max="5900" width="2.109375" customWidth="1"/>
    <col min="5901" max="5901" width="14.88671875" customWidth="1"/>
    <col min="5902" max="5902" width="2.109375" customWidth="1"/>
    <col min="5903" max="5903" width="14.88671875" customWidth="1"/>
    <col min="5904" max="5905" width="3.88671875" customWidth="1"/>
    <col min="5906" max="5906" width="12.44140625" customWidth="1"/>
    <col min="5907" max="5907" width="2.109375" customWidth="1"/>
    <col min="5908" max="5908" width="12.5546875" customWidth="1"/>
    <col min="5909" max="5909" width="2.109375" customWidth="1"/>
    <col min="5910" max="5910" width="12.88671875" customWidth="1"/>
    <col min="5911" max="5911" width="2.109375" customWidth="1"/>
    <col min="5912" max="5912" width="12.88671875" customWidth="1"/>
    <col min="5913" max="5913" width="2" customWidth="1"/>
    <col min="5914" max="5914" width="11.88671875" customWidth="1"/>
    <col min="5915" max="5915" width="11.44140625" customWidth="1"/>
    <col min="5916" max="5916" width="1.88671875" customWidth="1"/>
    <col min="5917" max="5917" width="11.88671875" customWidth="1"/>
    <col min="5918" max="5918" width="2.109375" customWidth="1"/>
    <col min="5919" max="5919" width="11.44140625" customWidth="1"/>
    <col min="5920" max="5920" width="0.5546875" customWidth="1"/>
    <col min="5921" max="5921" width="2.109375" customWidth="1"/>
    <col min="5922" max="5922" width="10.5546875" customWidth="1"/>
    <col min="5923" max="5923" width="11.109375" customWidth="1"/>
    <col min="5924" max="5924" width="2.109375" customWidth="1"/>
    <col min="5925" max="5925" width="11.109375" customWidth="1"/>
    <col min="5926" max="5926" width="2.109375" customWidth="1"/>
    <col min="5927" max="5927" width="12.44140625" customWidth="1"/>
    <col min="6147" max="6147" width="51" customWidth="1"/>
    <col min="6148" max="6148" width="2.109375" customWidth="1"/>
    <col min="6149" max="6149" width="14.109375" customWidth="1"/>
    <col min="6150" max="6151" width="8.88671875" customWidth="1"/>
    <col min="6152" max="6152" width="2" customWidth="1"/>
    <col min="6153" max="6153" width="14.88671875" customWidth="1"/>
    <col min="6154" max="6154" width="2" customWidth="1"/>
    <col min="6155" max="6155" width="14.88671875" customWidth="1"/>
    <col min="6156" max="6156" width="2.109375" customWidth="1"/>
    <col min="6157" max="6157" width="14.88671875" customWidth="1"/>
    <col min="6158" max="6158" width="2.109375" customWidth="1"/>
    <col min="6159" max="6159" width="14.88671875" customWidth="1"/>
    <col min="6160" max="6161" width="3.88671875" customWidth="1"/>
    <col min="6162" max="6162" width="12.44140625" customWidth="1"/>
    <col min="6163" max="6163" width="2.109375" customWidth="1"/>
    <col min="6164" max="6164" width="12.5546875" customWidth="1"/>
    <col min="6165" max="6165" width="2.109375" customWidth="1"/>
    <col min="6166" max="6166" width="12.88671875" customWidth="1"/>
    <col min="6167" max="6167" width="2.109375" customWidth="1"/>
    <col min="6168" max="6168" width="12.88671875" customWidth="1"/>
    <col min="6169" max="6169" width="2" customWidth="1"/>
    <col min="6170" max="6170" width="11.88671875" customWidth="1"/>
    <col min="6171" max="6171" width="11.44140625" customWidth="1"/>
    <col min="6172" max="6172" width="1.88671875" customWidth="1"/>
    <col min="6173" max="6173" width="11.88671875" customWidth="1"/>
    <col min="6174" max="6174" width="2.109375" customWidth="1"/>
    <col min="6175" max="6175" width="11.44140625" customWidth="1"/>
    <col min="6176" max="6176" width="0.5546875" customWidth="1"/>
    <col min="6177" max="6177" width="2.109375" customWidth="1"/>
    <col min="6178" max="6178" width="10.5546875" customWidth="1"/>
    <col min="6179" max="6179" width="11.109375" customWidth="1"/>
    <col min="6180" max="6180" width="2.109375" customWidth="1"/>
    <col min="6181" max="6181" width="11.109375" customWidth="1"/>
    <col min="6182" max="6182" width="2.109375" customWidth="1"/>
    <col min="6183" max="6183" width="12.44140625" customWidth="1"/>
    <col min="6403" max="6403" width="51" customWidth="1"/>
    <col min="6404" max="6404" width="2.109375" customWidth="1"/>
    <col min="6405" max="6405" width="14.109375" customWidth="1"/>
    <col min="6406" max="6407" width="8.88671875" customWidth="1"/>
    <col min="6408" max="6408" width="2" customWidth="1"/>
    <col min="6409" max="6409" width="14.88671875" customWidth="1"/>
    <col min="6410" max="6410" width="2" customWidth="1"/>
    <col min="6411" max="6411" width="14.88671875" customWidth="1"/>
    <col min="6412" max="6412" width="2.109375" customWidth="1"/>
    <col min="6413" max="6413" width="14.88671875" customWidth="1"/>
    <col min="6414" max="6414" width="2.109375" customWidth="1"/>
    <col min="6415" max="6415" width="14.88671875" customWidth="1"/>
    <col min="6416" max="6417" width="3.88671875" customWidth="1"/>
    <col min="6418" max="6418" width="12.44140625" customWidth="1"/>
    <col min="6419" max="6419" width="2.109375" customWidth="1"/>
    <col min="6420" max="6420" width="12.5546875" customWidth="1"/>
    <col min="6421" max="6421" width="2.109375" customWidth="1"/>
    <col min="6422" max="6422" width="12.88671875" customWidth="1"/>
    <col min="6423" max="6423" width="2.109375" customWidth="1"/>
    <col min="6424" max="6424" width="12.88671875" customWidth="1"/>
    <col min="6425" max="6425" width="2" customWidth="1"/>
    <col min="6426" max="6426" width="11.88671875" customWidth="1"/>
    <col min="6427" max="6427" width="11.44140625" customWidth="1"/>
    <col min="6428" max="6428" width="1.88671875" customWidth="1"/>
    <col min="6429" max="6429" width="11.88671875" customWidth="1"/>
    <col min="6430" max="6430" width="2.109375" customWidth="1"/>
    <col min="6431" max="6431" width="11.44140625" customWidth="1"/>
    <col min="6432" max="6432" width="0.5546875" customWidth="1"/>
    <col min="6433" max="6433" width="2.109375" customWidth="1"/>
    <col min="6434" max="6434" width="10.5546875" customWidth="1"/>
    <col min="6435" max="6435" width="11.109375" customWidth="1"/>
    <col min="6436" max="6436" width="2.109375" customWidth="1"/>
    <col min="6437" max="6437" width="11.109375" customWidth="1"/>
    <col min="6438" max="6438" width="2.109375" customWidth="1"/>
    <col min="6439" max="6439" width="12.44140625" customWidth="1"/>
    <col min="6659" max="6659" width="51" customWidth="1"/>
    <col min="6660" max="6660" width="2.109375" customWidth="1"/>
    <col min="6661" max="6661" width="14.109375" customWidth="1"/>
    <col min="6662" max="6663" width="8.88671875" customWidth="1"/>
    <col min="6664" max="6664" width="2" customWidth="1"/>
    <col min="6665" max="6665" width="14.88671875" customWidth="1"/>
    <col min="6666" max="6666" width="2" customWidth="1"/>
    <col min="6667" max="6667" width="14.88671875" customWidth="1"/>
    <col min="6668" max="6668" width="2.109375" customWidth="1"/>
    <col min="6669" max="6669" width="14.88671875" customWidth="1"/>
    <col min="6670" max="6670" width="2.109375" customWidth="1"/>
    <col min="6671" max="6671" width="14.88671875" customWidth="1"/>
    <col min="6672" max="6673" width="3.88671875" customWidth="1"/>
    <col min="6674" max="6674" width="12.44140625" customWidth="1"/>
    <col min="6675" max="6675" width="2.109375" customWidth="1"/>
    <col min="6676" max="6676" width="12.5546875" customWidth="1"/>
    <col min="6677" max="6677" width="2.109375" customWidth="1"/>
    <col min="6678" max="6678" width="12.88671875" customWidth="1"/>
    <col min="6679" max="6679" width="2.109375" customWidth="1"/>
    <col min="6680" max="6680" width="12.88671875" customWidth="1"/>
    <col min="6681" max="6681" width="2" customWidth="1"/>
    <col min="6682" max="6682" width="11.88671875" customWidth="1"/>
    <col min="6683" max="6683" width="11.44140625" customWidth="1"/>
    <col min="6684" max="6684" width="1.88671875" customWidth="1"/>
    <col min="6685" max="6685" width="11.88671875" customWidth="1"/>
    <col min="6686" max="6686" width="2.109375" customWidth="1"/>
    <col min="6687" max="6687" width="11.44140625" customWidth="1"/>
    <col min="6688" max="6688" width="0.5546875" customWidth="1"/>
    <col min="6689" max="6689" width="2.109375" customWidth="1"/>
    <col min="6690" max="6690" width="10.5546875" customWidth="1"/>
    <col min="6691" max="6691" width="11.109375" customWidth="1"/>
    <col min="6692" max="6692" width="2.109375" customWidth="1"/>
    <col min="6693" max="6693" width="11.109375" customWidth="1"/>
    <col min="6694" max="6694" width="2.109375" customWidth="1"/>
    <col min="6695" max="6695" width="12.44140625" customWidth="1"/>
    <col min="6915" max="6915" width="51" customWidth="1"/>
    <col min="6916" max="6916" width="2.109375" customWidth="1"/>
    <col min="6917" max="6917" width="14.109375" customWidth="1"/>
    <col min="6918" max="6919" width="8.88671875" customWidth="1"/>
    <col min="6920" max="6920" width="2" customWidth="1"/>
    <col min="6921" max="6921" width="14.88671875" customWidth="1"/>
    <col min="6922" max="6922" width="2" customWidth="1"/>
    <col min="6923" max="6923" width="14.88671875" customWidth="1"/>
    <col min="6924" max="6924" width="2.109375" customWidth="1"/>
    <col min="6925" max="6925" width="14.88671875" customWidth="1"/>
    <col min="6926" max="6926" width="2.109375" customWidth="1"/>
    <col min="6927" max="6927" width="14.88671875" customWidth="1"/>
    <col min="6928" max="6929" width="3.88671875" customWidth="1"/>
    <col min="6930" max="6930" width="12.44140625" customWidth="1"/>
    <col min="6931" max="6931" width="2.109375" customWidth="1"/>
    <col min="6932" max="6932" width="12.5546875" customWidth="1"/>
    <col min="6933" max="6933" width="2.109375" customWidth="1"/>
    <col min="6934" max="6934" width="12.88671875" customWidth="1"/>
    <col min="6935" max="6935" width="2.109375" customWidth="1"/>
    <col min="6936" max="6936" width="12.88671875" customWidth="1"/>
    <col min="6937" max="6937" width="2" customWidth="1"/>
    <col min="6938" max="6938" width="11.88671875" customWidth="1"/>
    <col min="6939" max="6939" width="11.44140625" customWidth="1"/>
    <col min="6940" max="6940" width="1.88671875" customWidth="1"/>
    <col min="6941" max="6941" width="11.88671875" customWidth="1"/>
    <col min="6942" max="6942" width="2.109375" customWidth="1"/>
    <col min="6943" max="6943" width="11.44140625" customWidth="1"/>
    <col min="6944" max="6944" width="0.5546875" customWidth="1"/>
    <col min="6945" max="6945" width="2.109375" customWidth="1"/>
    <col min="6946" max="6946" width="10.5546875" customWidth="1"/>
    <col min="6947" max="6947" width="11.109375" customWidth="1"/>
    <col min="6948" max="6948" width="2.109375" customWidth="1"/>
    <col min="6949" max="6949" width="11.109375" customWidth="1"/>
    <col min="6950" max="6950" width="2.109375" customWidth="1"/>
    <col min="6951" max="6951" width="12.44140625" customWidth="1"/>
    <col min="7171" max="7171" width="51" customWidth="1"/>
    <col min="7172" max="7172" width="2.109375" customWidth="1"/>
    <col min="7173" max="7173" width="14.109375" customWidth="1"/>
    <col min="7174" max="7175" width="8.88671875" customWidth="1"/>
    <col min="7176" max="7176" width="2" customWidth="1"/>
    <col min="7177" max="7177" width="14.88671875" customWidth="1"/>
    <col min="7178" max="7178" width="2" customWidth="1"/>
    <col min="7179" max="7179" width="14.88671875" customWidth="1"/>
    <col min="7180" max="7180" width="2.109375" customWidth="1"/>
    <col min="7181" max="7181" width="14.88671875" customWidth="1"/>
    <col min="7182" max="7182" width="2.109375" customWidth="1"/>
    <col min="7183" max="7183" width="14.88671875" customWidth="1"/>
    <col min="7184" max="7185" width="3.88671875" customWidth="1"/>
    <col min="7186" max="7186" width="12.44140625" customWidth="1"/>
    <col min="7187" max="7187" width="2.109375" customWidth="1"/>
    <col min="7188" max="7188" width="12.5546875" customWidth="1"/>
    <col min="7189" max="7189" width="2.109375" customWidth="1"/>
    <col min="7190" max="7190" width="12.88671875" customWidth="1"/>
    <col min="7191" max="7191" width="2.109375" customWidth="1"/>
    <col min="7192" max="7192" width="12.88671875" customWidth="1"/>
    <col min="7193" max="7193" width="2" customWidth="1"/>
    <col min="7194" max="7194" width="11.88671875" customWidth="1"/>
    <col min="7195" max="7195" width="11.44140625" customWidth="1"/>
    <col min="7196" max="7196" width="1.88671875" customWidth="1"/>
    <col min="7197" max="7197" width="11.88671875" customWidth="1"/>
    <col min="7198" max="7198" width="2.109375" customWidth="1"/>
    <col min="7199" max="7199" width="11.44140625" customWidth="1"/>
    <col min="7200" max="7200" width="0.5546875" customWidth="1"/>
    <col min="7201" max="7201" width="2.109375" customWidth="1"/>
    <col min="7202" max="7202" width="10.5546875" customWidth="1"/>
    <col min="7203" max="7203" width="11.109375" customWidth="1"/>
    <col min="7204" max="7204" width="2.109375" customWidth="1"/>
    <col min="7205" max="7205" width="11.109375" customWidth="1"/>
    <col min="7206" max="7206" width="2.109375" customWidth="1"/>
    <col min="7207" max="7207" width="12.44140625" customWidth="1"/>
    <col min="7427" max="7427" width="51" customWidth="1"/>
    <col min="7428" max="7428" width="2.109375" customWidth="1"/>
    <col min="7429" max="7429" width="14.109375" customWidth="1"/>
    <col min="7430" max="7431" width="8.88671875" customWidth="1"/>
    <col min="7432" max="7432" width="2" customWidth="1"/>
    <col min="7433" max="7433" width="14.88671875" customWidth="1"/>
    <col min="7434" max="7434" width="2" customWidth="1"/>
    <col min="7435" max="7435" width="14.88671875" customWidth="1"/>
    <col min="7436" max="7436" width="2.109375" customWidth="1"/>
    <col min="7437" max="7437" width="14.88671875" customWidth="1"/>
    <col min="7438" max="7438" width="2.109375" customWidth="1"/>
    <col min="7439" max="7439" width="14.88671875" customWidth="1"/>
    <col min="7440" max="7441" width="3.88671875" customWidth="1"/>
    <col min="7442" max="7442" width="12.44140625" customWidth="1"/>
    <col min="7443" max="7443" width="2.109375" customWidth="1"/>
    <col min="7444" max="7444" width="12.5546875" customWidth="1"/>
    <col min="7445" max="7445" width="2.109375" customWidth="1"/>
    <col min="7446" max="7446" width="12.88671875" customWidth="1"/>
    <col min="7447" max="7447" width="2.109375" customWidth="1"/>
    <col min="7448" max="7448" width="12.88671875" customWidth="1"/>
    <col min="7449" max="7449" width="2" customWidth="1"/>
    <col min="7450" max="7450" width="11.88671875" customWidth="1"/>
    <col min="7451" max="7451" width="11.44140625" customWidth="1"/>
    <col min="7452" max="7452" width="1.88671875" customWidth="1"/>
    <col min="7453" max="7453" width="11.88671875" customWidth="1"/>
    <col min="7454" max="7454" width="2.109375" customWidth="1"/>
    <col min="7455" max="7455" width="11.44140625" customWidth="1"/>
    <col min="7456" max="7456" width="0.5546875" customWidth="1"/>
    <col min="7457" max="7457" width="2.109375" customWidth="1"/>
    <col min="7458" max="7458" width="10.5546875" customWidth="1"/>
    <col min="7459" max="7459" width="11.109375" customWidth="1"/>
    <col min="7460" max="7460" width="2.109375" customWidth="1"/>
    <col min="7461" max="7461" width="11.109375" customWidth="1"/>
    <col min="7462" max="7462" width="2.109375" customWidth="1"/>
    <col min="7463" max="7463" width="12.44140625" customWidth="1"/>
    <col min="7683" max="7683" width="51" customWidth="1"/>
    <col min="7684" max="7684" width="2.109375" customWidth="1"/>
    <col min="7685" max="7685" width="14.109375" customWidth="1"/>
    <col min="7686" max="7687" width="8.88671875" customWidth="1"/>
    <col min="7688" max="7688" width="2" customWidth="1"/>
    <col min="7689" max="7689" width="14.88671875" customWidth="1"/>
    <col min="7690" max="7690" width="2" customWidth="1"/>
    <col min="7691" max="7691" width="14.88671875" customWidth="1"/>
    <col min="7692" max="7692" width="2.109375" customWidth="1"/>
    <col min="7693" max="7693" width="14.88671875" customWidth="1"/>
    <col min="7694" max="7694" width="2.109375" customWidth="1"/>
    <col min="7695" max="7695" width="14.88671875" customWidth="1"/>
    <col min="7696" max="7697" width="3.88671875" customWidth="1"/>
    <col min="7698" max="7698" width="12.44140625" customWidth="1"/>
    <col min="7699" max="7699" width="2.109375" customWidth="1"/>
    <col min="7700" max="7700" width="12.5546875" customWidth="1"/>
    <col min="7701" max="7701" width="2.109375" customWidth="1"/>
    <col min="7702" max="7702" width="12.88671875" customWidth="1"/>
    <col min="7703" max="7703" width="2.109375" customWidth="1"/>
    <col min="7704" max="7704" width="12.88671875" customWidth="1"/>
    <col min="7705" max="7705" width="2" customWidth="1"/>
    <col min="7706" max="7706" width="11.88671875" customWidth="1"/>
    <col min="7707" max="7707" width="11.44140625" customWidth="1"/>
    <col min="7708" max="7708" width="1.88671875" customWidth="1"/>
    <col min="7709" max="7709" width="11.88671875" customWidth="1"/>
    <col min="7710" max="7710" width="2.109375" customWidth="1"/>
    <col min="7711" max="7711" width="11.44140625" customWidth="1"/>
    <col min="7712" max="7712" width="0.5546875" customWidth="1"/>
    <col min="7713" max="7713" width="2.109375" customWidth="1"/>
    <col min="7714" max="7714" width="10.5546875" customWidth="1"/>
    <col min="7715" max="7715" width="11.109375" customWidth="1"/>
    <col min="7716" max="7716" width="2.109375" customWidth="1"/>
    <col min="7717" max="7717" width="11.109375" customWidth="1"/>
    <col min="7718" max="7718" width="2.109375" customWidth="1"/>
    <col min="7719" max="7719" width="12.44140625" customWidth="1"/>
    <col min="7939" max="7939" width="51" customWidth="1"/>
    <col min="7940" max="7940" width="2.109375" customWidth="1"/>
    <col min="7941" max="7941" width="14.109375" customWidth="1"/>
    <col min="7942" max="7943" width="8.88671875" customWidth="1"/>
    <col min="7944" max="7944" width="2" customWidth="1"/>
    <col min="7945" max="7945" width="14.88671875" customWidth="1"/>
    <col min="7946" max="7946" width="2" customWidth="1"/>
    <col min="7947" max="7947" width="14.88671875" customWidth="1"/>
    <col min="7948" max="7948" width="2.109375" customWidth="1"/>
    <col min="7949" max="7949" width="14.88671875" customWidth="1"/>
    <col min="7950" max="7950" width="2.109375" customWidth="1"/>
    <col min="7951" max="7951" width="14.88671875" customWidth="1"/>
    <col min="7952" max="7953" width="3.88671875" customWidth="1"/>
    <col min="7954" max="7954" width="12.44140625" customWidth="1"/>
    <col min="7955" max="7955" width="2.109375" customWidth="1"/>
    <col min="7956" max="7956" width="12.5546875" customWidth="1"/>
    <col min="7957" max="7957" width="2.109375" customWidth="1"/>
    <col min="7958" max="7958" width="12.88671875" customWidth="1"/>
    <col min="7959" max="7959" width="2.109375" customWidth="1"/>
    <col min="7960" max="7960" width="12.88671875" customWidth="1"/>
    <col min="7961" max="7961" width="2" customWidth="1"/>
    <col min="7962" max="7962" width="11.88671875" customWidth="1"/>
    <col min="7963" max="7963" width="11.44140625" customWidth="1"/>
    <col min="7964" max="7964" width="1.88671875" customWidth="1"/>
    <col min="7965" max="7965" width="11.88671875" customWidth="1"/>
    <col min="7966" max="7966" width="2.109375" customWidth="1"/>
    <col min="7967" max="7967" width="11.44140625" customWidth="1"/>
    <col min="7968" max="7968" width="0.5546875" customWidth="1"/>
    <col min="7969" max="7969" width="2.109375" customWidth="1"/>
    <col min="7970" max="7970" width="10.5546875" customWidth="1"/>
    <col min="7971" max="7971" width="11.109375" customWidth="1"/>
    <col min="7972" max="7972" width="2.109375" customWidth="1"/>
    <col min="7973" max="7973" width="11.109375" customWidth="1"/>
    <col min="7974" max="7974" width="2.109375" customWidth="1"/>
    <col min="7975" max="7975" width="12.44140625" customWidth="1"/>
    <col min="8195" max="8195" width="51" customWidth="1"/>
    <col min="8196" max="8196" width="2.109375" customWidth="1"/>
    <col min="8197" max="8197" width="14.109375" customWidth="1"/>
    <col min="8198" max="8199" width="8.88671875" customWidth="1"/>
    <col min="8200" max="8200" width="2" customWidth="1"/>
    <col min="8201" max="8201" width="14.88671875" customWidth="1"/>
    <col min="8202" max="8202" width="2" customWidth="1"/>
    <col min="8203" max="8203" width="14.88671875" customWidth="1"/>
    <col min="8204" max="8204" width="2.109375" customWidth="1"/>
    <col min="8205" max="8205" width="14.88671875" customWidth="1"/>
    <col min="8206" max="8206" width="2.109375" customWidth="1"/>
    <col min="8207" max="8207" width="14.88671875" customWidth="1"/>
    <col min="8208" max="8209" width="3.88671875" customWidth="1"/>
    <col min="8210" max="8210" width="12.44140625" customWidth="1"/>
    <col min="8211" max="8211" width="2.109375" customWidth="1"/>
    <col min="8212" max="8212" width="12.5546875" customWidth="1"/>
    <col min="8213" max="8213" width="2.109375" customWidth="1"/>
    <col min="8214" max="8214" width="12.88671875" customWidth="1"/>
    <col min="8215" max="8215" width="2.109375" customWidth="1"/>
    <col min="8216" max="8216" width="12.88671875" customWidth="1"/>
    <col min="8217" max="8217" width="2" customWidth="1"/>
    <col min="8218" max="8218" width="11.88671875" customWidth="1"/>
    <col min="8219" max="8219" width="11.44140625" customWidth="1"/>
    <col min="8220" max="8220" width="1.88671875" customWidth="1"/>
    <col min="8221" max="8221" width="11.88671875" customWidth="1"/>
    <col min="8222" max="8222" width="2.109375" customWidth="1"/>
    <col min="8223" max="8223" width="11.44140625" customWidth="1"/>
    <col min="8224" max="8224" width="0.5546875" customWidth="1"/>
    <col min="8225" max="8225" width="2.109375" customWidth="1"/>
    <col min="8226" max="8226" width="10.5546875" customWidth="1"/>
    <col min="8227" max="8227" width="11.109375" customWidth="1"/>
    <col min="8228" max="8228" width="2.109375" customWidth="1"/>
    <col min="8229" max="8229" width="11.109375" customWidth="1"/>
    <col min="8230" max="8230" width="2.109375" customWidth="1"/>
    <col min="8231" max="8231" width="12.44140625" customWidth="1"/>
    <col min="8451" max="8451" width="51" customWidth="1"/>
    <col min="8452" max="8452" width="2.109375" customWidth="1"/>
    <col min="8453" max="8453" width="14.109375" customWidth="1"/>
    <col min="8454" max="8455" width="8.88671875" customWidth="1"/>
    <col min="8456" max="8456" width="2" customWidth="1"/>
    <col min="8457" max="8457" width="14.88671875" customWidth="1"/>
    <col min="8458" max="8458" width="2" customWidth="1"/>
    <col min="8459" max="8459" width="14.88671875" customWidth="1"/>
    <col min="8460" max="8460" width="2.109375" customWidth="1"/>
    <col min="8461" max="8461" width="14.88671875" customWidth="1"/>
    <col min="8462" max="8462" width="2.109375" customWidth="1"/>
    <col min="8463" max="8463" width="14.88671875" customWidth="1"/>
    <col min="8464" max="8465" width="3.88671875" customWidth="1"/>
    <col min="8466" max="8466" width="12.44140625" customWidth="1"/>
    <col min="8467" max="8467" width="2.109375" customWidth="1"/>
    <col min="8468" max="8468" width="12.5546875" customWidth="1"/>
    <col min="8469" max="8469" width="2.109375" customWidth="1"/>
    <col min="8470" max="8470" width="12.88671875" customWidth="1"/>
    <col min="8471" max="8471" width="2.109375" customWidth="1"/>
    <col min="8472" max="8472" width="12.88671875" customWidth="1"/>
    <col min="8473" max="8473" width="2" customWidth="1"/>
    <col min="8474" max="8474" width="11.88671875" customWidth="1"/>
    <col min="8475" max="8475" width="11.44140625" customWidth="1"/>
    <col min="8476" max="8476" width="1.88671875" customWidth="1"/>
    <col min="8477" max="8477" width="11.88671875" customWidth="1"/>
    <col min="8478" max="8478" width="2.109375" customWidth="1"/>
    <col min="8479" max="8479" width="11.44140625" customWidth="1"/>
    <col min="8480" max="8480" width="0.5546875" customWidth="1"/>
    <col min="8481" max="8481" width="2.109375" customWidth="1"/>
    <col min="8482" max="8482" width="10.5546875" customWidth="1"/>
    <col min="8483" max="8483" width="11.109375" customWidth="1"/>
    <col min="8484" max="8484" width="2.109375" customWidth="1"/>
    <col min="8485" max="8485" width="11.109375" customWidth="1"/>
    <col min="8486" max="8486" width="2.109375" customWidth="1"/>
    <col min="8487" max="8487" width="12.44140625" customWidth="1"/>
    <col min="8707" max="8707" width="51" customWidth="1"/>
    <col min="8708" max="8708" width="2.109375" customWidth="1"/>
    <col min="8709" max="8709" width="14.109375" customWidth="1"/>
    <col min="8710" max="8711" width="8.88671875" customWidth="1"/>
    <col min="8712" max="8712" width="2" customWidth="1"/>
    <col min="8713" max="8713" width="14.88671875" customWidth="1"/>
    <col min="8714" max="8714" width="2" customWidth="1"/>
    <col min="8715" max="8715" width="14.88671875" customWidth="1"/>
    <col min="8716" max="8716" width="2.109375" customWidth="1"/>
    <col min="8717" max="8717" width="14.88671875" customWidth="1"/>
    <col min="8718" max="8718" width="2.109375" customWidth="1"/>
    <col min="8719" max="8719" width="14.88671875" customWidth="1"/>
    <col min="8720" max="8721" width="3.88671875" customWidth="1"/>
    <col min="8722" max="8722" width="12.44140625" customWidth="1"/>
    <col min="8723" max="8723" width="2.109375" customWidth="1"/>
    <col min="8724" max="8724" width="12.5546875" customWidth="1"/>
    <col min="8725" max="8725" width="2.109375" customWidth="1"/>
    <col min="8726" max="8726" width="12.88671875" customWidth="1"/>
    <col min="8727" max="8727" width="2.109375" customWidth="1"/>
    <col min="8728" max="8728" width="12.88671875" customWidth="1"/>
    <col min="8729" max="8729" width="2" customWidth="1"/>
    <col min="8730" max="8730" width="11.88671875" customWidth="1"/>
    <col min="8731" max="8731" width="11.44140625" customWidth="1"/>
    <col min="8732" max="8732" width="1.88671875" customWidth="1"/>
    <col min="8733" max="8733" width="11.88671875" customWidth="1"/>
    <col min="8734" max="8734" width="2.109375" customWidth="1"/>
    <col min="8735" max="8735" width="11.44140625" customWidth="1"/>
    <col min="8736" max="8736" width="0.5546875" customWidth="1"/>
    <col min="8737" max="8737" width="2.109375" customWidth="1"/>
    <col min="8738" max="8738" width="10.5546875" customWidth="1"/>
    <col min="8739" max="8739" width="11.109375" customWidth="1"/>
    <col min="8740" max="8740" width="2.109375" customWidth="1"/>
    <col min="8741" max="8741" width="11.109375" customWidth="1"/>
    <col min="8742" max="8742" width="2.109375" customWidth="1"/>
    <col min="8743" max="8743" width="12.44140625" customWidth="1"/>
    <col min="8963" max="8963" width="51" customWidth="1"/>
    <col min="8964" max="8964" width="2.109375" customWidth="1"/>
    <col min="8965" max="8965" width="14.109375" customWidth="1"/>
    <col min="8966" max="8967" width="8.88671875" customWidth="1"/>
    <col min="8968" max="8968" width="2" customWidth="1"/>
    <col min="8969" max="8969" width="14.88671875" customWidth="1"/>
    <col min="8970" max="8970" width="2" customWidth="1"/>
    <col min="8971" max="8971" width="14.88671875" customWidth="1"/>
    <col min="8972" max="8972" width="2.109375" customWidth="1"/>
    <col min="8973" max="8973" width="14.88671875" customWidth="1"/>
    <col min="8974" max="8974" width="2.109375" customWidth="1"/>
    <col min="8975" max="8975" width="14.88671875" customWidth="1"/>
    <col min="8976" max="8977" width="3.88671875" customWidth="1"/>
    <col min="8978" max="8978" width="12.44140625" customWidth="1"/>
    <col min="8979" max="8979" width="2.109375" customWidth="1"/>
    <col min="8980" max="8980" width="12.5546875" customWidth="1"/>
    <col min="8981" max="8981" width="2.109375" customWidth="1"/>
    <col min="8982" max="8982" width="12.88671875" customWidth="1"/>
    <col min="8983" max="8983" width="2.109375" customWidth="1"/>
    <col min="8984" max="8984" width="12.88671875" customWidth="1"/>
    <col min="8985" max="8985" width="2" customWidth="1"/>
    <col min="8986" max="8986" width="11.88671875" customWidth="1"/>
    <col min="8987" max="8987" width="11.44140625" customWidth="1"/>
    <col min="8988" max="8988" width="1.88671875" customWidth="1"/>
    <col min="8989" max="8989" width="11.88671875" customWidth="1"/>
    <col min="8990" max="8990" width="2.109375" customWidth="1"/>
    <col min="8991" max="8991" width="11.44140625" customWidth="1"/>
    <col min="8992" max="8992" width="0.5546875" customWidth="1"/>
    <col min="8993" max="8993" width="2.109375" customWidth="1"/>
    <col min="8994" max="8994" width="10.5546875" customWidth="1"/>
    <col min="8995" max="8995" width="11.109375" customWidth="1"/>
    <col min="8996" max="8996" width="2.109375" customWidth="1"/>
    <col min="8997" max="8997" width="11.109375" customWidth="1"/>
    <col min="8998" max="8998" width="2.109375" customWidth="1"/>
    <col min="8999" max="8999" width="12.44140625" customWidth="1"/>
    <col min="9219" max="9219" width="51" customWidth="1"/>
    <col min="9220" max="9220" width="2.109375" customWidth="1"/>
    <col min="9221" max="9221" width="14.109375" customWidth="1"/>
    <col min="9222" max="9223" width="8.88671875" customWidth="1"/>
    <col min="9224" max="9224" width="2" customWidth="1"/>
    <col min="9225" max="9225" width="14.88671875" customWidth="1"/>
    <col min="9226" max="9226" width="2" customWidth="1"/>
    <col min="9227" max="9227" width="14.88671875" customWidth="1"/>
    <col min="9228" max="9228" width="2.109375" customWidth="1"/>
    <col min="9229" max="9229" width="14.88671875" customWidth="1"/>
    <col min="9230" max="9230" width="2.109375" customWidth="1"/>
    <col min="9231" max="9231" width="14.88671875" customWidth="1"/>
    <col min="9232" max="9233" width="3.88671875" customWidth="1"/>
    <col min="9234" max="9234" width="12.44140625" customWidth="1"/>
    <col min="9235" max="9235" width="2.109375" customWidth="1"/>
    <col min="9236" max="9236" width="12.5546875" customWidth="1"/>
    <col min="9237" max="9237" width="2.109375" customWidth="1"/>
    <col min="9238" max="9238" width="12.88671875" customWidth="1"/>
    <col min="9239" max="9239" width="2.109375" customWidth="1"/>
    <col min="9240" max="9240" width="12.88671875" customWidth="1"/>
    <col min="9241" max="9241" width="2" customWidth="1"/>
    <col min="9242" max="9242" width="11.88671875" customWidth="1"/>
    <col min="9243" max="9243" width="11.44140625" customWidth="1"/>
    <col min="9244" max="9244" width="1.88671875" customWidth="1"/>
    <col min="9245" max="9245" width="11.88671875" customWidth="1"/>
    <col min="9246" max="9246" width="2.109375" customWidth="1"/>
    <col min="9247" max="9247" width="11.44140625" customWidth="1"/>
    <col min="9248" max="9248" width="0.5546875" customWidth="1"/>
    <col min="9249" max="9249" width="2.109375" customWidth="1"/>
    <col min="9250" max="9250" width="10.5546875" customWidth="1"/>
    <col min="9251" max="9251" width="11.109375" customWidth="1"/>
    <col min="9252" max="9252" width="2.109375" customWidth="1"/>
    <col min="9253" max="9253" width="11.109375" customWidth="1"/>
    <col min="9254" max="9254" width="2.109375" customWidth="1"/>
    <col min="9255" max="9255" width="12.44140625" customWidth="1"/>
    <col min="9475" max="9475" width="51" customWidth="1"/>
    <col min="9476" max="9476" width="2.109375" customWidth="1"/>
    <col min="9477" max="9477" width="14.109375" customWidth="1"/>
    <col min="9478" max="9479" width="8.88671875" customWidth="1"/>
    <col min="9480" max="9480" width="2" customWidth="1"/>
    <col min="9481" max="9481" width="14.88671875" customWidth="1"/>
    <col min="9482" max="9482" width="2" customWidth="1"/>
    <col min="9483" max="9483" width="14.88671875" customWidth="1"/>
    <col min="9484" max="9484" width="2.109375" customWidth="1"/>
    <col min="9485" max="9485" width="14.88671875" customWidth="1"/>
    <col min="9486" max="9486" width="2.109375" customWidth="1"/>
    <col min="9487" max="9487" width="14.88671875" customWidth="1"/>
    <col min="9488" max="9489" width="3.88671875" customWidth="1"/>
    <col min="9490" max="9490" width="12.44140625" customWidth="1"/>
    <col min="9491" max="9491" width="2.109375" customWidth="1"/>
    <col min="9492" max="9492" width="12.5546875" customWidth="1"/>
    <col min="9493" max="9493" width="2.109375" customWidth="1"/>
    <col min="9494" max="9494" width="12.88671875" customWidth="1"/>
    <col min="9495" max="9495" width="2.109375" customWidth="1"/>
    <col min="9496" max="9496" width="12.88671875" customWidth="1"/>
    <col min="9497" max="9497" width="2" customWidth="1"/>
    <col min="9498" max="9498" width="11.88671875" customWidth="1"/>
    <col min="9499" max="9499" width="11.44140625" customWidth="1"/>
    <col min="9500" max="9500" width="1.88671875" customWidth="1"/>
    <col min="9501" max="9501" width="11.88671875" customWidth="1"/>
    <col min="9502" max="9502" width="2.109375" customWidth="1"/>
    <col min="9503" max="9503" width="11.44140625" customWidth="1"/>
    <col min="9504" max="9504" width="0.5546875" customWidth="1"/>
    <col min="9505" max="9505" width="2.109375" customWidth="1"/>
    <col min="9506" max="9506" width="10.5546875" customWidth="1"/>
    <col min="9507" max="9507" width="11.109375" customWidth="1"/>
    <col min="9508" max="9508" width="2.109375" customWidth="1"/>
    <col min="9509" max="9509" width="11.109375" customWidth="1"/>
    <col min="9510" max="9510" width="2.109375" customWidth="1"/>
    <col min="9511" max="9511" width="12.44140625" customWidth="1"/>
    <col min="9731" max="9731" width="51" customWidth="1"/>
    <col min="9732" max="9732" width="2.109375" customWidth="1"/>
    <col min="9733" max="9733" width="14.109375" customWidth="1"/>
    <col min="9734" max="9735" width="8.88671875" customWidth="1"/>
    <col min="9736" max="9736" width="2" customWidth="1"/>
    <col min="9737" max="9737" width="14.88671875" customWidth="1"/>
    <col min="9738" max="9738" width="2" customWidth="1"/>
    <col min="9739" max="9739" width="14.88671875" customWidth="1"/>
    <col min="9740" max="9740" width="2.109375" customWidth="1"/>
    <col min="9741" max="9741" width="14.88671875" customWidth="1"/>
    <col min="9742" max="9742" width="2.109375" customWidth="1"/>
    <col min="9743" max="9743" width="14.88671875" customWidth="1"/>
    <col min="9744" max="9745" width="3.88671875" customWidth="1"/>
    <col min="9746" max="9746" width="12.44140625" customWidth="1"/>
    <col min="9747" max="9747" width="2.109375" customWidth="1"/>
    <col min="9748" max="9748" width="12.5546875" customWidth="1"/>
    <col min="9749" max="9749" width="2.109375" customWidth="1"/>
    <col min="9750" max="9750" width="12.88671875" customWidth="1"/>
    <col min="9751" max="9751" width="2.109375" customWidth="1"/>
    <col min="9752" max="9752" width="12.88671875" customWidth="1"/>
    <col min="9753" max="9753" width="2" customWidth="1"/>
    <col min="9754" max="9754" width="11.88671875" customWidth="1"/>
    <col min="9755" max="9755" width="11.44140625" customWidth="1"/>
    <col min="9756" max="9756" width="1.88671875" customWidth="1"/>
    <col min="9757" max="9757" width="11.88671875" customWidth="1"/>
    <col min="9758" max="9758" width="2.109375" customWidth="1"/>
    <col min="9759" max="9759" width="11.44140625" customWidth="1"/>
    <col min="9760" max="9760" width="0.5546875" customWidth="1"/>
    <col min="9761" max="9761" width="2.109375" customWidth="1"/>
    <col min="9762" max="9762" width="10.5546875" customWidth="1"/>
    <col min="9763" max="9763" width="11.109375" customWidth="1"/>
    <col min="9764" max="9764" width="2.109375" customWidth="1"/>
    <col min="9765" max="9765" width="11.109375" customWidth="1"/>
    <col min="9766" max="9766" width="2.109375" customWidth="1"/>
    <col min="9767" max="9767" width="12.44140625" customWidth="1"/>
    <col min="9987" max="9987" width="51" customWidth="1"/>
    <col min="9988" max="9988" width="2.109375" customWidth="1"/>
    <col min="9989" max="9989" width="14.109375" customWidth="1"/>
    <col min="9990" max="9991" width="8.88671875" customWidth="1"/>
    <col min="9992" max="9992" width="2" customWidth="1"/>
    <col min="9993" max="9993" width="14.88671875" customWidth="1"/>
    <col min="9994" max="9994" width="2" customWidth="1"/>
    <col min="9995" max="9995" width="14.88671875" customWidth="1"/>
    <col min="9996" max="9996" width="2.109375" customWidth="1"/>
    <col min="9997" max="9997" width="14.88671875" customWidth="1"/>
    <col min="9998" max="9998" width="2.109375" customWidth="1"/>
    <col min="9999" max="9999" width="14.88671875" customWidth="1"/>
    <col min="10000" max="10001" width="3.88671875" customWidth="1"/>
    <col min="10002" max="10002" width="12.44140625" customWidth="1"/>
    <col min="10003" max="10003" width="2.109375" customWidth="1"/>
    <col min="10004" max="10004" width="12.5546875" customWidth="1"/>
    <col min="10005" max="10005" width="2.109375" customWidth="1"/>
    <col min="10006" max="10006" width="12.88671875" customWidth="1"/>
    <col min="10007" max="10007" width="2.109375" customWidth="1"/>
    <col min="10008" max="10008" width="12.88671875" customWidth="1"/>
    <col min="10009" max="10009" width="2" customWidth="1"/>
    <col min="10010" max="10010" width="11.88671875" customWidth="1"/>
    <col min="10011" max="10011" width="11.44140625" customWidth="1"/>
    <col min="10012" max="10012" width="1.88671875" customWidth="1"/>
    <col min="10013" max="10013" width="11.88671875" customWidth="1"/>
    <col min="10014" max="10014" width="2.109375" customWidth="1"/>
    <col min="10015" max="10015" width="11.44140625" customWidth="1"/>
    <col min="10016" max="10016" width="0.5546875" customWidth="1"/>
    <col min="10017" max="10017" width="2.109375" customWidth="1"/>
    <col min="10018" max="10018" width="10.5546875" customWidth="1"/>
    <col min="10019" max="10019" width="11.109375" customWidth="1"/>
    <col min="10020" max="10020" width="2.109375" customWidth="1"/>
    <col min="10021" max="10021" width="11.109375" customWidth="1"/>
    <col min="10022" max="10022" width="2.109375" customWidth="1"/>
    <col min="10023" max="10023" width="12.44140625" customWidth="1"/>
    <col min="10243" max="10243" width="51" customWidth="1"/>
    <col min="10244" max="10244" width="2.109375" customWidth="1"/>
    <col min="10245" max="10245" width="14.109375" customWidth="1"/>
    <col min="10246" max="10247" width="8.88671875" customWidth="1"/>
    <col min="10248" max="10248" width="2" customWidth="1"/>
    <col min="10249" max="10249" width="14.88671875" customWidth="1"/>
    <col min="10250" max="10250" width="2" customWidth="1"/>
    <col min="10251" max="10251" width="14.88671875" customWidth="1"/>
    <col min="10252" max="10252" width="2.109375" customWidth="1"/>
    <col min="10253" max="10253" width="14.88671875" customWidth="1"/>
    <col min="10254" max="10254" width="2.109375" customWidth="1"/>
    <col min="10255" max="10255" width="14.88671875" customWidth="1"/>
    <col min="10256" max="10257" width="3.88671875" customWidth="1"/>
    <col min="10258" max="10258" width="12.44140625" customWidth="1"/>
    <col min="10259" max="10259" width="2.109375" customWidth="1"/>
    <col min="10260" max="10260" width="12.5546875" customWidth="1"/>
    <col min="10261" max="10261" width="2.109375" customWidth="1"/>
    <col min="10262" max="10262" width="12.88671875" customWidth="1"/>
    <col min="10263" max="10263" width="2.109375" customWidth="1"/>
    <col min="10264" max="10264" width="12.88671875" customWidth="1"/>
    <col min="10265" max="10265" width="2" customWidth="1"/>
    <col min="10266" max="10266" width="11.88671875" customWidth="1"/>
    <col min="10267" max="10267" width="11.44140625" customWidth="1"/>
    <col min="10268" max="10268" width="1.88671875" customWidth="1"/>
    <col min="10269" max="10269" width="11.88671875" customWidth="1"/>
    <col min="10270" max="10270" width="2.109375" customWidth="1"/>
    <col min="10271" max="10271" width="11.44140625" customWidth="1"/>
    <col min="10272" max="10272" width="0.5546875" customWidth="1"/>
    <col min="10273" max="10273" width="2.109375" customWidth="1"/>
    <col min="10274" max="10274" width="10.5546875" customWidth="1"/>
    <col min="10275" max="10275" width="11.109375" customWidth="1"/>
    <col min="10276" max="10276" width="2.109375" customWidth="1"/>
    <col min="10277" max="10277" width="11.109375" customWidth="1"/>
    <col min="10278" max="10278" width="2.109375" customWidth="1"/>
    <col min="10279" max="10279" width="12.44140625" customWidth="1"/>
    <col min="10499" max="10499" width="51" customWidth="1"/>
    <col min="10500" max="10500" width="2.109375" customWidth="1"/>
    <col min="10501" max="10501" width="14.109375" customWidth="1"/>
    <col min="10502" max="10503" width="8.88671875" customWidth="1"/>
    <col min="10504" max="10504" width="2" customWidth="1"/>
    <col min="10505" max="10505" width="14.88671875" customWidth="1"/>
    <col min="10506" max="10506" width="2" customWidth="1"/>
    <col min="10507" max="10507" width="14.88671875" customWidth="1"/>
    <col min="10508" max="10508" width="2.109375" customWidth="1"/>
    <col min="10509" max="10509" width="14.88671875" customWidth="1"/>
    <col min="10510" max="10510" width="2.109375" customWidth="1"/>
    <col min="10511" max="10511" width="14.88671875" customWidth="1"/>
    <col min="10512" max="10513" width="3.88671875" customWidth="1"/>
    <col min="10514" max="10514" width="12.44140625" customWidth="1"/>
    <col min="10515" max="10515" width="2.109375" customWidth="1"/>
    <col min="10516" max="10516" width="12.5546875" customWidth="1"/>
    <col min="10517" max="10517" width="2.109375" customWidth="1"/>
    <col min="10518" max="10518" width="12.88671875" customWidth="1"/>
    <col min="10519" max="10519" width="2.109375" customWidth="1"/>
    <col min="10520" max="10520" width="12.88671875" customWidth="1"/>
    <col min="10521" max="10521" width="2" customWidth="1"/>
    <col min="10522" max="10522" width="11.88671875" customWidth="1"/>
    <col min="10523" max="10523" width="11.44140625" customWidth="1"/>
    <col min="10524" max="10524" width="1.88671875" customWidth="1"/>
    <col min="10525" max="10525" width="11.88671875" customWidth="1"/>
    <col min="10526" max="10526" width="2.109375" customWidth="1"/>
    <col min="10527" max="10527" width="11.44140625" customWidth="1"/>
    <col min="10528" max="10528" width="0.5546875" customWidth="1"/>
    <col min="10529" max="10529" width="2.109375" customWidth="1"/>
    <col min="10530" max="10530" width="10.5546875" customWidth="1"/>
    <col min="10531" max="10531" width="11.109375" customWidth="1"/>
    <col min="10532" max="10532" width="2.109375" customWidth="1"/>
    <col min="10533" max="10533" width="11.109375" customWidth="1"/>
    <col min="10534" max="10534" width="2.109375" customWidth="1"/>
    <col min="10535" max="10535" width="12.44140625" customWidth="1"/>
    <col min="10755" max="10755" width="51" customWidth="1"/>
    <col min="10756" max="10756" width="2.109375" customWidth="1"/>
    <col min="10757" max="10757" width="14.109375" customWidth="1"/>
    <col min="10758" max="10759" width="8.88671875" customWidth="1"/>
    <col min="10760" max="10760" width="2" customWidth="1"/>
    <col min="10761" max="10761" width="14.88671875" customWidth="1"/>
    <col min="10762" max="10762" width="2" customWidth="1"/>
    <col min="10763" max="10763" width="14.88671875" customWidth="1"/>
    <col min="10764" max="10764" width="2.109375" customWidth="1"/>
    <col min="10765" max="10765" width="14.88671875" customWidth="1"/>
    <col min="10766" max="10766" width="2.109375" customWidth="1"/>
    <col min="10767" max="10767" width="14.88671875" customWidth="1"/>
    <col min="10768" max="10769" width="3.88671875" customWidth="1"/>
    <col min="10770" max="10770" width="12.44140625" customWidth="1"/>
    <col min="10771" max="10771" width="2.109375" customWidth="1"/>
    <col min="10772" max="10772" width="12.5546875" customWidth="1"/>
    <col min="10773" max="10773" width="2.109375" customWidth="1"/>
    <col min="10774" max="10774" width="12.88671875" customWidth="1"/>
    <col min="10775" max="10775" width="2.109375" customWidth="1"/>
    <col min="10776" max="10776" width="12.88671875" customWidth="1"/>
    <col min="10777" max="10777" width="2" customWidth="1"/>
    <col min="10778" max="10778" width="11.88671875" customWidth="1"/>
    <col min="10779" max="10779" width="11.44140625" customWidth="1"/>
    <col min="10780" max="10780" width="1.88671875" customWidth="1"/>
    <col min="10781" max="10781" width="11.88671875" customWidth="1"/>
    <col min="10782" max="10782" width="2.109375" customWidth="1"/>
    <col min="10783" max="10783" width="11.44140625" customWidth="1"/>
    <col min="10784" max="10784" width="0.5546875" customWidth="1"/>
    <col min="10785" max="10785" width="2.109375" customWidth="1"/>
    <col min="10786" max="10786" width="10.5546875" customWidth="1"/>
    <col min="10787" max="10787" width="11.109375" customWidth="1"/>
    <col min="10788" max="10788" width="2.109375" customWidth="1"/>
    <col min="10789" max="10789" width="11.109375" customWidth="1"/>
    <col min="10790" max="10790" width="2.109375" customWidth="1"/>
    <col min="10791" max="10791" width="12.44140625" customWidth="1"/>
    <col min="11011" max="11011" width="51" customWidth="1"/>
    <col min="11012" max="11012" width="2.109375" customWidth="1"/>
    <col min="11013" max="11013" width="14.109375" customWidth="1"/>
    <col min="11014" max="11015" width="8.88671875" customWidth="1"/>
    <col min="11016" max="11016" width="2" customWidth="1"/>
    <col min="11017" max="11017" width="14.88671875" customWidth="1"/>
    <col min="11018" max="11018" width="2" customWidth="1"/>
    <col min="11019" max="11019" width="14.88671875" customWidth="1"/>
    <col min="11020" max="11020" width="2.109375" customWidth="1"/>
    <col min="11021" max="11021" width="14.88671875" customWidth="1"/>
    <col min="11022" max="11022" width="2.109375" customWidth="1"/>
    <col min="11023" max="11023" width="14.88671875" customWidth="1"/>
    <col min="11024" max="11025" width="3.88671875" customWidth="1"/>
    <col min="11026" max="11026" width="12.44140625" customWidth="1"/>
    <col min="11027" max="11027" width="2.109375" customWidth="1"/>
    <col min="11028" max="11028" width="12.5546875" customWidth="1"/>
    <col min="11029" max="11029" width="2.109375" customWidth="1"/>
    <col min="11030" max="11030" width="12.88671875" customWidth="1"/>
    <col min="11031" max="11031" width="2.109375" customWidth="1"/>
    <col min="11032" max="11032" width="12.88671875" customWidth="1"/>
    <col min="11033" max="11033" width="2" customWidth="1"/>
    <col min="11034" max="11034" width="11.88671875" customWidth="1"/>
    <col min="11035" max="11035" width="11.44140625" customWidth="1"/>
    <col min="11036" max="11036" width="1.88671875" customWidth="1"/>
    <col min="11037" max="11037" width="11.88671875" customWidth="1"/>
    <col min="11038" max="11038" width="2.109375" customWidth="1"/>
    <col min="11039" max="11039" width="11.44140625" customWidth="1"/>
    <col min="11040" max="11040" width="0.5546875" customWidth="1"/>
    <col min="11041" max="11041" width="2.109375" customWidth="1"/>
    <col min="11042" max="11042" width="10.5546875" customWidth="1"/>
    <col min="11043" max="11043" width="11.109375" customWidth="1"/>
    <col min="11044" max="11044" width="2.109375" customWidth="1"/>
    <col min="11045" max="11045" width="11.109375" customWidth="1"/>
    <col min="11046" max="11046" width="2.109375" customWidth="1"/>
    <col min="11047" max="11047" width="12.44140625" customWidth="1"/>
    <col min="11267" max="11267" width="51" customWidth="1"/>
    <col min="11268" max="11268" width="2.109375" customWidth="1"/>
    <col min="11269" max="11269" width="14.109375" customWidth="1"/>
    <col min="11270" max="11271" width="8.88671875" customWidth="1"/>
    <col min="11272" max="11272" width="2" customWidth="1"/>
    <col min="11273" max="11273" width="14.88671875" customWidth="1"/>
    <col min="11274" max="11274" width="2" customWidth="1"/>
    <col min="11275" max="11275" width="14.88671875" customWidth="1"/>
    <col min="11276" max="11276" width="2.109375" customWidth="1"/>
    <col min="11277" max="11277" width="14.88671875" customWidth="1"/>
    <col min="11278" max="11278" width="2.109375" customWidth="1"/>
    <col min="11279" max="11279" width="14.88671875" customWidth="1"/>
    <col min="11280" max="11281" width="3.88671875" customWidth="1"/>
    <col min="11282" max="11282" width="12.44140625" customWidth="1"/>
    <col min="11283" max="11283" width="2.109375" customWidth="1"/>
    <col min="11284" max="11284" width="12.5546875" customWidth="1"/>
    <col min="11285" max="11285" width="2.109375" customWidth="1"/>
    <col min="11286" max="11286" width="12.88671875" customWidth="1"/>
    <col min="11287" max="11287" width="2.109375" customWidth="1"/>
    <col min="11288" max="11288" width="12.88671875" customWidth="1"/>
    <col min="11289" max="11289" width="2" customWidth="1"/>
    <col min="11290" max="11290" width="11.88671875" customWidth="1"/>
    <col min="11291" max="11291" width="11.44140625" customWidth="1"/>
    <col min="11292" max="11292" width="1.88671875" customWidth="1"/>
    <col min="11293" max="11293" width="11.88671875" customWidth="1"/>
    <col min="11294" max="11294" width="2.109375" customWidth="1"/>
    <col min="11295" max="11295" width="11.44140625" customWidth="1"/>
    <col min="11296" max="11296" width="0.5546875" customWidth="1"/>
    <col min="11297" max="11297" width="2.109375" customWidth="1"/>
    <col min="11298" max="11298" width="10.5546875" customWidth="1"/>
    <col min="11299" max="11299" width="11.109375" customWidth="1"/>
    <col min="11300" max="11300" width="2.109375" customWidth="1"/>
    <col min="11301" max="11301" width="11.109375" customWidth="1"/>
    <col min="11302" max="11302" width="2.109375" customWidth="1"/>
    <col min="11303" max="11303" width="12.44140625" customWidth="1"/>
    <col min="11523" max="11523" width="51" customWidth="1"/>
    <col min="11524" max="11524" width="2.109375" customWidth="1"/>
    <col min="11525" max="11525" width="14.109375" customWidth="1"/>
    <col min="11526" max="11527" width="8.88671875" customWidth="1"/>
    <col min="11528" max="11528" width="2" customWidth="1"/>
    <col min="11529" max="11529" width="14.88671875" customWidth="1"/>
    <col min="11530" max="11530" width="2" customWidth="1"/>
    <col min="11531" max="11531" width="14.88671875" customWidth="1"/>
    <col min="11532" max="11532" width="2.109375" customWidth="1"/>
    <col min="11533" max="11533" width="14.88671875" customWidth="1"/>
    <col min="11534" max="11534" width="2.109375" customWidth="1"/>
    <col min="11535" max="11535" width="14.88671875" customWidth="1"/>
    <col min="11536" max="11537" width="3.88671875" customWidth="1"/>
    <col min="11538" max="11538" width="12.44140625" customWidth="1"/>
    <col min="11539" max="11539" width="2.109375" customWidth="1"/>
    <col min="11540" max="11540" width="12.5546875" customWidth="1"/>
    <col min="11541" max="11541" width="2.109375" customWidth="1"/>
    <col min="11542" max="11542" width="12.88671875" customWidth="1"/>
    <col min="11543" max="11543" width="2.109375" customWidth="1"/>
    <col min="11544" max="11544" width="12.88671875" customWidth="1"/>
    <col min="11545" max="11545" width="2" customWidth="1"/>
    <col min="11546" max="11546" width="11.88671875" customWidth="1"/>
    <col min="11547" max="11547" width="11.44140625" customWidth="1"/>
    <col min="11548" max="11548" width="1.88671875" customWidth="1"/>
    <col min="11549" max="11549" width="11.88671875" customWidth="1"/>
    <col min="11550" max="11550" width="2.109375" customWidth="1"/>
    <col min="11551" max="11551" width="11.44140625" customWidth="1"/>
    <col min="11552" max="11552" width="0.5546875" customWidth="1"/>
    <col min="11553" max="11553" width="2.109375" customWidth="1"/>
    <col min="11554" max="11554" width="10.5546875" customWidth="1"/>
    <col min="11555" max="11555" width="11.109375" customWidth="1"/>
    <col min="11556" max="11556" width="2.109375" customWidth="1"/>
    <col min="11557" max="11557" width="11.109375" customWidth="1"/>
    <col min="11558" max="11558" width="2.109375" customWidth="1"/>
    <col min="11559" max="11559" width="12.44140625" customWidth="1"/>
    <col min="11779" max="11779" width="51" customWidth="1"/>
    <col min="11780" max="11780" width="2.109375" customWidth="1"/>
    <col min="11781" max="11781" width="14.109375" customWidth="1"/>
    <col min="11782" max="11783" width="8.88671875" customWidth="1"/>
    <col min="11784" max="11784" width="2" customWidth="1"/>
    <col min="11785" max="11785" width="14.88671875" customWidth="1"/>
    <col min="11786" max="11786" width="2" customWidth="1"/>
    <col min="11787" max="11787" width="14.88671875" customWidth="1"/>
    <col min="11788" max="11788" width="2.109375" customWidth="1"/>
    <col min="11789" max="11789" width="14.88671875" customWidth="1"/>
    <col min="11790" max="11790" width="2.109375" customWidth="1"/>
    <col min="11791" max="11791" width="14.88671875" customWidth="1"/>
    <col min="11792" max="11793" width="3.88671875" customWidth="1"/>
    <col min="11794" max="11794" width="12.44140625" customWidth="1"/>
    <col min="11795" max="11795" width="2.109375" customWidth="1"/>
    <col min="11796" max="11796" width="12.5546875" customWidth="1"/>
    <col min="11797" max="11797" width="2.109375" customWidth="1"/>
    <col min="11798" max="11798" width="12.88671875" customWidth="1"/>
    <col min="11799" max="11799" width="2.109375" customWidth="1"/>
    <col min="11800" max="11800" width="12.88671875" customWidth="1"/>
    <col min="11801" max="11801" width="2" customWidth="1"/>
    <col min="11802" max="11802" width="11.88671875" customWidth="1"/>
    <col min="11803" max="11803" width="11.44140625" customWidth="1"/>
    <col min="11804" max="11804" width="1.88671875" customWidth="1"/>
    <col min="11805" max="11805" width="11.88671875" customWidth="1"/>
    <col min="11806" max="11806" width="2.109375" customWidth="1"/>
    <col min="11807" max="11807" width="11.44140625" customWidth="1"/>
    <col min="11808" max="11808" width="0.5546875" customWidth="1"/>
    <col min="11809" max="11809" width="2.109375" customWidth="1"/>
    <col min="11810" max="11810" width="10.5546875" customWidth="1"/>
    <col min="11811" max="11811" width="11.109375" customWidth="1"/>
    <col min="11812" max="11812" width="2.109375" customWidth="1"/>
    <col min="11813" max="11813" width="11.109375" customWidth="1"/>
    <col min="11814" max="11814" width="2.109375" customWidth="1"/>
    <col min="11815" max="11815" width="12.44140625" customWidth="1"/>
    <col min="12035" max="12035" width="51" customWidth="1"/>
    <col min="12036" max="12036" width="2.109375" customWidth="1"/>
    <col min="12037" max="12037" width="14.109375" customWidth="1"/>
    <col min="12038" max="12039" width="8.88671875" customWidth="1"/>
    <col min="12040" max="12040" width="2" customWidth="1"/>
    <col min="12041" max="12041" width="14.88671875" customWidth="1"/>
    <col min="12042" max="12042" width="2" customWidth="1"/>
    <col min="12043" max="12043" width="14.88671875" customWidth="1"/>
    <col min="12044" max="12044" width="2.109375" customWidth="1"/>
    <col min="12045" max="12045" width="14.88671875" customWidth="1"/>
    <col min="12046" max="12046" width="2.109375" customWidth="1"/>
    <col min="12047" max="12047" width="14.88671875" customWidth="1"/>
    <col min="12048" max="12049" width="3.88671875" customWidth="1"/>
    <col min="12050" max="12050" width="12.44140625" customWidth="1"/>
    <col min="12051" max="12051" width="2.109375" customWidth="1"/>
    <col min="12052" max="12052" width="12.5546875" customWidth="1"/>
    <col min="12053" max="12053" width="2.109375" customWidth="1"/>
    <col min="12054" max="12054" width="12.88671875" customWidth="1"/>
    <col min="12055" max="12055" width="2.109375" customWidth="1"/>
    <col min="12056" max="12056" width="12.88671875" customWidth="1"/>
    <col min="12057" max="12057" width="2" customWidth="1"/>
    <col min="12058" max="12058" width="11.88671875" customWidth="1"/>
    <col min="12059" max="12059" width="11.44140625" customWidth="1"/>
    <col min="12060" max="12060" width="1.88671875" customWidth="1"/>
    <col min="12061" max="12061" width="11.88671875" customWidth="1"/>
    <col min="12062" max="12062" width="2.109375" customWidth="1"/>
    <col min="12063" max="12063" width="11.44140625" customWidth="1"/>
    <col min="12064" max="12064" width="0.5546875" customWidth="1"/>
    <col min="12065" max="12065" width="2.109375" customWidth="1"/>
    <col min="12066" max="12066" width="10.5546875" customWidth="1"/>
    <col min="12067" max="12067" width="11.109375" customWidth="1"/>
    <col min="12068" max="12068" width="2.109375" customWidth="1"/>
    <col min="12069" max="12069" width="11.109375" customWidth="1"/>
    <col min="12070" max="12070" width="2.109375" customWidth="1"/>
    <col min="12071" max="12071" width="12.44140625" customWidth="1"/>
    <col min="12291" max="12291" width="51" customWidth="1"/>
    <col min="12292" max="12292" width="2.109375" customWidth="1"/>
    <col min="12293" max="12293" width="14.109375" customWidth="1"/>
    <col min="12294" max="12295" width="8.88671875" customWidth="1"/>
    <col min="12296" max="12296" width="2" customWidth="1"/>
    <col min="12297" max="12297" width="14.88671875" customWidth="1"/>
    <col min="12298" max="12298" width="2" customWidth="1"/>
    <col min="12299" max="12299" width="14.88671875" customWidth="1"/>
    <col min="12300" max="12300" width="2.109375" customWidth="1"/>
    <col min="12301" max="12301" width="14.88671875" customWidth="1"/>
    <col min="12302" max="12302" width="2.109375" customWidth="1"/>
    <col min="12303" max="12303" width="14.88671875" customWidth="1"/>
    <col min="12304" max="12305" width="3.88671875" customWidth="1"/>
    <col min="12306" max="12306" width="12.44140625" customWidth="1"/>
    <col min="12307" max="12307" width="2.109375" customWidth="1"/>
    <col min="12308" max="12308" width="12.5546875" customWidth="1"/>
    <col min="12309" max="12309" width="2.109375" customWidth="1"/>
    <col min="12310" max="12310" width="12.88671875" customWidth="1"/>
    <col min="12311" max="12311" width="2.109375" customWidth="1"/>
    <col min="12312" max="12312" width="12.88671875" customWidth="1"/>
    <col min="12313" max="12313" width="2" customWidth="1"/>
    <col min="12314" max="12314" width="11.88671875" customWidth="1"/>
    <col min="12315" max="12315" width="11.44140625" customWidth="1"/>
    <col min="12316" max="12316" width="1.88671875" customWidth="1"/>
    <col min="12317" max="12317" width="11.88671875" customWidth="1"/>
    <col min="12318" max="12318" width="2.109375" customWidth="1"/>
    <col min="12319" max="12319" width="11.44140625" customWidth="1"/>
    <col min="12320" max="12320" width="0.5546875" customWidth="1"/>
    <col min="12321" max="12321" width="2.109375" customWidth="1"/>
    <col min="12322" max="12322" width="10.5546875" customWidth="1"/>
    <col min="12323" max="12323" width="11.109375" customWidth="1"/>
    <col min="12324" max="12324" width="2.109375" customWidth="1"/>
    <col min="12325" max="12325" width="11.109375" customWidth="1"/>
    <col min="12326" max="12326" width="2.109375" customWidth="1"/>
    <col min="12327" max="12327" width="12.44140625" customWidth="1"/>
    <col min="12547" max="12547" width="51" customWidth="1"/>
    <col min="12548" max="12548" width="2.109375" customWidth="1"/>
    <col min="12549" max="12549" width="14.109375" customWidth="1"/>
    <col min="12550" max="12551" width="8.88671875" customWidth="1"/>
    <col min="12552" max="12552" width="2" customWidth="1"/>
    <col min="12553" max="12553" width="14.88671875" customWidth="1"/>
    <col min="12554" max="12554" width="2" customWidth="1"/>
    <col min="12555" max="12555" width="14.88671875" customWidth="1"/>
    <col min="12556" max="12556" width="2.109375" customWidth="1"/>
    <col min="12557" max="12557" width="14.88671875" customWidth="1"/>
    <col min="12558" max="12558" width="2.109375" customWidth="1"/>
    <col min="12559" max="12559" width="14.88671875" customWidth="1"/>
    <col min="12560" max="12561" width="3.88671875" customWidth="1"/>
    <col min="12562" max="12562" width="12.44140625" customWidth="1"/>
    <col min="12563" max="12563" width="2.109375" customWidth="1"/>
    <col min="12564" max="12564" width="12.5546875" customWidth="1"/>
    <col min="12565" max="12565" width="2.109375" customWidth="1"/>
    <col min="12566" max="12566" width="12.88671875" customWidth="1"/>
    <col min="12567" max="12567" width="2.109375" customWidth="1"/>
    <col min="12568" max="12568" width="12.88671875" customWidth="1"/>
    <col min="12569" max="12569" width="2" customWidth="1"/>
    <col min="12570" max="12570" width="11.88671875" customWidth="1"/>
    <col min="12571" max="12571" width="11.44140625" customWidth="1"/>
    <col min="12572" max="12572" width="1.88671875" customWidth="1"/>
    <col min="12573" max="12573" width="11.88671875" customWidth="1"/>
    <col min="12574" max="12574" width="2.109375" customWidth="1"/>
    <col min="12575" max="12575" width="11.44140625" customWidth="1"/>
    <col min="12576" max="12576" width="0.5546875" customWidth="1"/>
    <col min="12577" max="12577" width="2.109375" customWidth="1"/>
    <col min="12578" max="12578" width="10.5546875" customWidth="1"/>
    <col min="12579" max="12579" width="11.109375" customWidth="1"/>
    <col min="12580" max="12580" width="2.109375" customWidth="1"/>
    <col min="12581" max="12581" width="11.109375" customWidth="1"/>
    <col min="12582" max="12582" width="2.109375" customWidth="1"/>
    <col min="12583" max="12583" width="12.44140625" customWidth="1"/>
    <col min="12803" max="12803" width="51" customWidth="1"/>
    <col min="12804" max="12804" width="2.109375" customWidth="1"/>
    <col min="12805" max="12805" width="14.109375" customWidth="1"/>
    <col min="12806" max="12807" width="8.88671875" customWidth="1"/>
    <col min="12808" max="12808" width="2" customWidth="1"/>
    <col min="12809" max="12809" width="14.88671875" customWidth="1"/>
    <col min="12810" max="12810" width="2" customWidth="1"/>
    <col min="12811" max="12811" width="14.88671875" customWidth="1"/>
    <col min="12812" max="12812" width="2.109375" customWidth="1"/>
    <col min="12813" max="12813" width="14.88671875" customWidth="1"/>
    <col min="12814" max="12814" width="2.109375" customWidth="1"/>
    <col min="12815" max="12815" width="14.88671875" customWidth="1"/>
    <col min="12816" max="12817" width="3.88671875" customWidth="1"/>
    <col min="12818" max="12818" width="12.44140625" customWidth="1"/>
    <col min="12819" max="12819" width="2.109375" customWidth="1"/>
    <col min="12820" max="12820" width="12.5546875" customWidth="1"/>
    <col min="12821" max="12821" width="2.109375" customWidth="1"/>
    <col min="12822" max="12822" width="12.88671875" customWidth="1"/>
    <col min="12823" max="12823" width="2.109375" customWidth="1"/>
    <col min="12824" max="12824" width="12.88671875" customWidth="1"/>
    <col min="12825" max="12825" width="2" customWidth="1"/>
    <col min="12826" max="12826" width="11.88671875" customWidth="1"/>
    <col min="12827" max="12827" width="11.44140625" customWidth="1"/>
    <col min="12828" max="12828" width="1.88671875" customWidth="1"/>
    <col min="12829" max="12829" width="11.88671875" customWidth="1"/>
    <col min="12830" max="12830" width="2.109375" customWidth="1"/>
    <col min="12831" max="12831" width="11.44140625" customWidth="1"/>
    <col min="12832" max="12832" width="0.5546875" customWidth="1"/>
    <col min="12833" max="12833" width="2.109375" customWidth="1"/>
    <col min="12834" max="12834" width="10.5546875" customWidth="1"/>
    <col min="12835" max="12835" width="11.109375" customWidth="1"/>
    <col min="12836" max="12836" width="2.109375" customWidth="1"/>
    <col min="12837" max="12837" width="11.109375" customWidth="1"/>
    <col min="12838" max="12838" width="2.109375" customWidth="1"/>
    <col min="12839" max="12839" width="12.44140625" customWidth="1"/>
    <col min="13059" max="13059" width="51" customWidth="1"/>
    <col min="13060" max="13060" width="2.109375" customWidth="1"/>
    <col min="13061" max="13061" width="14.109375" customWidth="1"/>
    <col min="13062" max="13063" width="8.88671875" customWidth="1"/>
    <col min="13064" max="13064" width="2" customWidth="1"/>
    <col min="13065" max="13065" width="14.88671875" customWidth="1"/>
    <col min="13066" max="13066" width="2" customWidth="1"/>
    <col min="13067" max="13067" width="14.88671875" customWidth="1"/>
    <col min="13068" max="13068" width="2.109375" customWidth="1"/>
    <col min="13069" max="13069" width="14.88671875" customWidth="1"/>
    <col min="13070" max="13070" width="2.109375" customWidth="1"/>
    <col min="13071" max="13071" width="14.88671875" customWidth="1"/>
    <col min="13072" max="13073" width="3.88671875" customWidth="1"/>
    <col min="13074" max="13074" width="12.44140625" customWidth="1"/>
    <col min="13075" max="13075" width="2.109375" customWidth="1"/>
    <col min="13076" max="13076" width="12.5546875" customWidth="1"/>
    <col min="13077" max="13077" width="2.109375" customWidth="1"/>
    <col min="13078" max="13078" width="12.88671875" customWidth="1"/>
    <col min="13079" max="13079" width="2.109375" customWidth="1"/>
    <col min="13080" max="13080" width="12.88671875" customWidth="1"/>
    <col min="13081" max="13081" width="2" customWidth="1"/>
    <col min="13082" max="13082" width="11.88671875" customWidth="1"/>
    <col min="13083" max="13083" width="11.44140625" customWidth="1"/>
    <col min="13084" max="13084" width="1.88671875" customWidth="1"/>
    <col min="13085" max="13085" width="11.88671875" customWidth="1"/>
    <col min="13086" max="13086" width="2.109375" customWidth="1"/>
    <col min="13087" max="13087" width="11.44140625" customWidth="1"/>
    <col min="13088" max="13088" width="0.5546875" customWidth="1"/>
    <col min="13089" max="13089" width="2.109375" customWidth="1"/>
    <col min="13090" max="13090" width="10.5546875" customWidth="1"/>
    <col min="13091" max="13091" width="11.109375" customWidth="1"/>
    <col min="13092" max="13092" width="2.109375" customWidth="1"/>
    <col min="13093" max="13093" width="11.109375" customWidth="1"/>
    <col min="13094" max="13094" width="2.109375" customWidth="1"/>
    <col min="13095" max="13095" width="12.44140625" customWidth="1"/>
    <col min="13315" max="13315" width="51" customWidth="1"/>
    <col min="13316" max="13316" width="2.109375" customWidth="1"/>
    <col min="13317" max="13317" width="14.109375" customWidth="1"/>
    <col min="13318" max="13319" width="8.88671875" customWidth="1"/>
    <col min="13320" max="13320" width="2" customWidth="1"/>
    <col min="13321" max="13321" width="14.88671875" customWidth="1"/>
    <col min="13322" max="13322" width="2" customWidth="1"/>
    <col min="13323" max="13323" width="14.88671875" customWidth="1"/>
    <col min="13324" max="13324" width="2.109375" customWidth="1"/>
    <col min="13325" max="13325" width="14.88671875" customWidth="1"/>
    <col min="13326" max="13326" width="2.109375" customWidth="1"/>
    <col min="13327" max="13327" width="14.88671875" customWidth="1"/>
    <col min="13328" max="13329" width="3.88671875" customWidth="1"/>
    <col min="13330" max="13330" width="12.44140625" customWidth="1"/>
    <col min="13331" max="13331" width="2.109375" customWidth="1"/>
    <col min="13332" max="13332" width="12.5546875" customWidth="1"/>
    <col min="13333" max="13333" width="2.109375" customWidth="1"/>
    <col min="13334" max="13334" width="12.88671875" customWidth="1"/>
    <col min="13335" max="13335" width="2.109375" customWidth="1"/>
    <col min="13336" max="13336" width="12.88671875" customWidth="1"/>
    <col min="13337" max="13337" width="2" customWidth="1"/>
    <col min="13338" max="13338" width="11.88671875" customWidth="1"/>
    <col min="13339" max="13339" width="11.44140625" customWidth="1"/>
    <col min="13340" max="13340" width="1.88671875" customWidth="1"/>
    <col min="13341" max="13341" width="11.88671875" customWidth="1"/>
    <col min="13342" max="13342" width="2.109375" customWidth="1"/>
    <col min="13343" max="13343" width="11.44140625" customWidth="1"/>
    <col min="13344" max="13344" width="0.5546875" customWidth="1"/>
    <col min="13345" max="13345" width="2.109375" customWidth="1"/>
    <col min="13346" max="13346" width="10.5546875" customWidth="1"/>
    <col min="13347" max="13347" width="11.109375" customWidth="1"/>
    <col min="13348" max="13348" width="2.109375" customWidth="1"/>
    <col min="13349" max="13349" width="11.109375" customWidth="1"/>
    <col min="13350" max="13350" width="2.109375" customWidth="1"/>
    <col min="13351" max="13351" width="12.44140625" customWidth="1"/>
    <col min="13571" max="13571" width="51" customWidth="1"/>
    <col min="13572" max="13572" width="2.109375" customWidth="1"/>
    <col min="13573" max="13573" width="14.109375" customWidth="1"/>
    <col min="13574" max="13575" width="8.88671875" customWidth="1"/>
    <col min="13576" max="13576" width="2" customWidth="1"/>
    <col min="13577" max="13577" width="14.88671875" customWidth="1"/>
    <col min="13578" max="13578" width="2" customWidth="1"/>
    <col min="13579" max="13579" width="14.88671875" customWidth="1"/>
    <col min="13580" max="13580" width="2.109375" customWidth="1"/>
    <col min="13581" max="13581" width="14.88671875" customWidth="1"/>
    <col min="13582" max="13582" width="2.109375" customWidth="1"/>
    <col min="13583" max="13583" width="14.88671875" customWidth="1"/>
    <col min="13584" max="13585" width="3.88671875" customWidth="1"/>
    <col min="13586" max="13586" width="12.44140625" customWidth="1"/>
    <col min="13587" max="13587" width="2.109375" customWidth="1"/>
    <col min="13588" max="13588" width="12.5546875" customWidth="1"/>
    <col min="13589" max="13589" width="2.109375" customWidth="1"/>
    <col min="13590" max="13590" width="12.88671875" customWidth="1"/>
    <col min="13591" max="13591" width="2.109375" customWidth="1"/>
    <col min="13592" max="13592" width="12.88671875" customWidth="1"/>
    <col min="13593" max="13593" width="2" customWidth="1"/>
    <col min="13594" max="13594" width="11.88671875" customWidth="1"/>
    <col min="13595" max="13595" width="11.44140625" customWidth="1"/>
    <col min="13596" max="13596" width="1.88671875" customWidth="1"/>
    <col min="13597" max="13597" width="11.88671875" customWidth="1"/>
    <col min="13598" max="13598" width="2.109375" customWidth="1"/>
    <col min="13599" max="13599" width="11.44140625" customWidth="1"/>
    <col min="13600" max="13600" width="0.5546875" customWidth="1"/>
    <col min="13601" max="13601" width="2.109375" customWidth="1"/>
    <col min="13602" max="13602" width="10.5546875" customWidth="1"/>
    <col min="13603" max="13603" width="11.109375" customWidth="1"/>
    <col min="13604" max="13604" width="2.109375" customWidth="1"/>
    <col min="13605" max="13605" width="11.109375" customWidth="1"/>
    <col min="13606" max="13606" width="2.109375" customWidth="1"/>
    <col min="13607" max="13607" width="12.44140625" customWidth="1"/>
    <col min="13827" max="13827" width="51" customWidth="1"/>
    <col min="13828" max="13828" width="2.109375" customWidth="1"/>
    <col min="13829" max="13829" width="14.109375" customWidth="1"/>
    <col min="13830" max="13831" width="8.88671875" customWidth="1"/>
    <col min="13832" max="13832" width="2" customWidth="1"/>
    <col min="13833" max="13833" width="14.88671875" customWidth="1"/>
    <col min="13834" max="13834" width="2" customWidth="1"/>
    <col min="13835" max="13835" width="14.88671875" customWidth="1"/>
    <col min="13836" max="13836" width="2.109375" customWidth="1"/>
    <col min="13837" max="13837" width="14.88671875" customWidth="1"/>
    <col min="13838" max="13838" width="2.109375" customWidth="1"/>
    <col min="13839" max="13839" width="14.88671875" customWidth="1"/>
    <col min="13840" max="13841" width="3.88671875" customWidth="1"/>
    <col min="13842" max="13842" width="12.44140625" customWidth="1"/>
    <col min="13843" max="13843" width="2.109375" customWidth="1"/>
    <col min="13844" max="13844" width="12.5546875" customWidth="1"/>
    <col min="13845" max="13845" width="2.109375" customWidth="1"/>
    <col min="13846" max="13846" width="12.88671875" customWidth="1"/>
    <col min="13847" max="13847" width="2.109375" customWidth="1"/>
    <col min="13848" max="13848" width="12.88671875" customWidth="1"/>
    <col min="13849" max="13849" width="2" customWidth="1"/>
    <col min="13850" max="13850" width="11.88671875" customWidth="1"/>
    <col min="13851" max="13851" width="11.44140625" customWidth="1"/>
    <col min="13852" max="13852" width="1.88671875" customWidth="1"/>
    <col min="13853" max="13853" width="11.88671875" customWidth="1"/>
    <col min="13854" max="13854" width="2.109375" customWidth="1"/>
    <col min="13855" max="13855" width="11.44140625" customWidth="1"/>
    <col min="13856" max="13856" width="0.5546875" customWidth="1"/>
    <col min="13857" max="13857" width="2.109375" customWidth="1"/>
    <col min="13858" max="13858" width="10.5546875" customWidth="1"/>
    <col min="13859" max="13859" width="11.109375" customWidth="1"/>
    <col min="13860" max="13860" width="2.109375" customWidth="1"/>
    <col min="13861" max="13861" width="11.109375" customWidth="1"/>
    <col min="13862" max="13862" width="2.109375" customWidth="1"/>
    <col min="13863" max="13863" width="12.44140625" customWidth="1"/>
    <col min="14083" max="14083" width="51" customWidth="1"/>
    <col min="14084" max="14084" width="2.109375" customWidth="1"/>
    <col min="14085" max="14085" width="14.109375" customWidth="1"/>
    <col min="14086" max="14087" width="8.88671875" customWidth="1"/>
    <col min="14088" max="14088" width="2" customWidth="1"/>
    <col min="14089" max="14089" width="14.88671875" customWidth="1"/>
    <col min="14090" max="14090" width="2" customWidth="1"/>
    <col min="14091" max="14091" width="14.88671875" customWidth="1"/>
    <col min="14092" max="14092" width="2.109375" customWidth="1"/>
    <col min="14093" max="14093" width="14.88671875" customWidth="1"/>
    <col min="14094" max="14094" width="2.109375" customWidth="1"/>
    <col min="14095" max="14095" width="14.88671875" customWidth="1"/>
    <col min="14096" max="14097" width="3.88671875" customWidth="1"/>
    <col min="14098" max="14098" width="12.44140625" customWidth="1"/>
    <col min="14099" max="14099" width="2.109375" customWidth="1"/>
    <col min="14100" max="14100" width="12.5546875" customWidth="1"/>
    <col min="14101" max="14101" width="2.109375" customWidth="1"/>
    <col min="14102" max="14102" width="12.88671875" customWidth="1"/>
    <col min="14103" max="14103" width="2.109375" customWidth="1"/>
    <col min="14104" max="14104" width="12.88671875" customWidth="1"/>
    <col min="14105" max="14105" width="2" customWidth="1"/>
    <col min="14106" max="14106" width="11.88671875" customWidth="1"/>
    <col min="14107" max="14107" width="11.44140625" customWidth="1"/>
    <col min="14108" max="14108" width="1.88671875" customWidth="1"/>
    <col min="14109" max="14109" width="11.88671875" customWidth="1"/>
    <col min="14110" max="14110" width="2.109375" customWidth="1"/>
    <col min="14111" max="14111" width="11.44140625" customWidth="1"/>
    <col min="14112" max="14112" width="0.5546875" customWidth="1"/>
    <col min="14113" max="14113" width="2.109375" customWidth="1"/>
    <col min="14114" max="14114" width="10.5546875" customWidth="1"/>
    <col min="14115" max="14115" width="11.109375" customWidth="1"/>
    <col min="14116" max="14116" width="2.109375" customWidth="1"/>
    <col min="14117" max="14117" width="11.109375" customWidth="1"/>
    <col min="14118" max="14118" width="2.109375" customWidth="1"/>
    <col min="14119" max="14119" width="12.44140625" customWidth="1"/>
    <col min="14339" max="14339" width="51" customWidth="1"/>
    <col min="14340" max="14340" width="2.109375" customWidth="1"/>
    <col min="14341" max="14341" width="14.109375" customWidth="1"/>
    <col min="14342" max="14343" width="8.88671875" customWidth="1"/>
    <col min="14344" max="14344" width="2" customWidth="1"/>
    <col min="14345" max="14345" width="14.88671875" customWidth="1"/>
    <col min="14346" max="14346" width="2" customWidth="1"/>
    <col min="14347" max="14347" width="14.88671875" customWidth="1"/>
    <col min="14348" max="14348" width="2.109375" customWidth="1"/>
    <col min="14349" max="14349" width="14.88671875" customWidth="1"/>
    <col min="14350" max="14350" width="2.109375" customWidth="1"/>
    <col min="14351" max="14351" width="14.88671875" customWidth="1"/>
    <col min="14352" max="14353" width="3.88671875" customWidth="1"/>
    <col min="14354" max="14354" width="12.44140625" customWidth="1"/>
    <col min="14355" max="14355" width="2.109375" customWidth="1"/>
    <col min="14356" max="14356" width="12.5546875" customWidth="1"/>
    <col min="14357" max="14357" width="2.109375" customWidth="1"/>
    <col min="14358" max="14358" width="12.88671875" customWidth="1"/>
    <col min="14359" max="14359" width="2.109375" customWidth="1"/>
    <col min="14360" max="14360" width="12.88671875" customWidth="1"/>
    <col min="14361" max="14361" width="2" customWidth="1"/>
    <col min="14362" max="14362" width="11.88671875" customWidth="1"/>
    <col min="14363" max="14363" width="11.44140625" customWidth="1"/>
    <col min="14364" max="14364" width="1.88671875" customWidth="1"/>
    <col min="14365" max="14365" width="11.88671875" customWidth="1"/>
    <col min="14366" max="14366" width="2.109375" customWidth="1"/>
    <col min="14367" max="14367" width="11.44140625" customWidth="1"/>
    <col min="14368" max="14368" width="0.5546875" customWidth="1"/>
    <col min="14369" max="14369" width="2.109375" customWidth="1"/>
    <col min="14370" max="14370" width="10.5546875" customWidth="1"/>
    <col min="14371" max="14371" width="11.109375" customWidth="1"/>
    <col min="14372" max="14372" width="2.109375" customWidth="1"/>
    <col min="14373" max="14373" width="11.109375" customWidth="1"/>
    <col min="14374" max="14374" width="2.109375" customWidth="1"/>
    <col min="14375" max="14375" width="12.44140625" customWidth="1"/>
    <col min="14595" max="14595" width="51" customWidth="1"/>
    <col min="14596" max="14596" width="2.109375" customWidth="1"/>
    <col min="14597" max="14597" width="14.109375" customWidth="1"/>
    <col min="14598" max="14599" width="8.88671875" customWidth="1"/>
    <col min="14600" max="14600" width="2" customWidth="1"/>
    <col min="14601" max="14601" width="14.88671875" customWidth="1"/>
    <col min="14602" max="14602" width="2" customWidth="1"/>
    <col min="14603" max="14603" width="14.88671875" customWidth="1"/>
    <col min="14604" max="14604" width="2.109375" customWidth="1"/>
    <col min="14605" max="14605" width="14.88671875" customWidth="1"/>
    <col min="14606" max="14606" width="2.109375" customWidth="1"/>
    <col min="14607" max="14607" width="14.88671875" customWidth="1"/>
    <col min="14608" max="14609" width="3.88671875" customWidth="1"/>
    <col min="14610" max="14610" width="12.44140625" customWidth="1"/>
    <col min="14611" max="14611" width="2.109375" customWidth="1"/>
    <col min="14612" max="14612" width="12.5546875" customWidth="1"/>
    <col min="14613" max="14613" width="2.109375" customWidth="1"/>
    <col min="14614" max="14614" width="12.88671875" customWidth="1"/>
    <col min="14615" max="14615" width="2.109375" customWidth="1"/>
    <col min="14616" max="14616" width="12.88671875" customWidth="1"/>
    <col min="14617" max="14617" width="2" customWidth="1"/>
    <col min="14618" max="14618" width="11.88671875" customWidth="1"/>
    <col min="14619" max="14619" width="11.44140625" customWidth="1"/>
    <col min="14620" max="14620" width="1.88671875" customWidth="1"/>
    <col min="14621" max="14621" width="11.88671875" customWidth="1"/>
    <col min="14622" max="14622" width="2.109375" customWidth="1"/>
    <col min="14623" max="14623" width="11.44140625" customWidth="1"/>
    <col min="14624" max="14624" width="0.5546875" customWidth="1"/>
    <col min="14625" max="14625" width="2.109375" customWidth="1"/>
    <col min="14626" max="14626" width="10.5546875" customWidth="1"/>
    <col min="14627" max="14627" width="11.109375" customWidth="1"/>
    <col min="14628" max="14628" width="2.109375" customWidth="1"/>
    <col min="14629" max="14629" width="11.109375" customWidth="1"/>
    <col min="14630" max="14630" width="2.109375" customWidth="1"/>
    <col min="14631" max="14631" width="12.44140625" customWidth="1"/>
    <col min="14851" max="14851" width="51" customWidth="1"/>
    <col min="14852" max="14852" width="2.109375" customWidth="1"/>
    <col min="14853" max="14853" width="14.109375" customWidth="1"/>
    <col min="14854" max="14855" width="8.88671875" customWidth="1"/>
    <col min="14856" max="14856" width="2" customWidth="1"/>
    <col min="14857" max="14857" width="14.88671875" customWidth="1"/>
    <col min="14858" max="14858" width="2" customWidth="1"/>
    <col min="14859" max="14859" width="14.88671875" customWidth="1"/>
    <col min="14860" max="14860" width="2.109375" customWidth="1"/>
    <col min="14861" max="14861" width="14.88671875" customWidth="1"/>
    <col min="14862" max="14862" width="2.109375" customWidth="1"/>
    <col min="14863" max="14863" width="14.88671875" customWidth="1"/>
    <col min="14864" max="14865" width="3.88671875" customWidth="1"/>
    <col min="14866" max="14866" width="12.44140625" customWidth="1"/>
    <col min="14867" max="14867" width="2.109375" customWidth="1"/>
    <col min="14868" max="14868" width="12.5546875" customWidth="1"/>
    <col min="14869" max="14869" width="2.109375" customWidth="1"/>
    <col min="14870" max="14870" width="12.88671875" customWidth="1"/>
    <col min="14871" max="14871" width="2.109375" customWidth="1"/>
    <col min="14872" max="14872" width="12.88671875" customWidth="1"/>
    <col min="14873" max="14873" width="2" customWidth="1"/>
    <col min="14874" max="14874" width="11.88671875" customWidth="1"/>
    <col min="14875" max="14875" width="11.44140625" customWidth="1"/>
    <col min="14876" max="14876" width="1.88671875" customWidth="1"/>
    <col min="14877" max="14877" width="11.88671875" customWidth="1"/>
    <col min="14878" max="14878" width="2.109375" customWidth="1"/>
    <col min="14879" max="14879" width="11.44140625" customWidth="1"/>
    <col min="14880" max="14880" width="0.5546875" customWidth="1"/>
    <col min="14881" max="14881" width="2.109375" customWidth="1"/>
    <col min="14882" max="14882" width="10.5546875" customWidth="1"/>
    <col min="14883" max="14883" width="11.109375" customWidth="1"/>
    <col min="14884" max="14884" width="2.109375" customWidth="1"/>
    <col min="14885" max="14885" width="11.109375" customWidth="1"/>
    <col min="14886" max="14886" width="2.109375" customWidth="1"/>
    <col min="14887" max="14887" width="12.44140625" customWidth="1"/>
    <col min="15107" max="15107" width="51" customWidth="1"/>
    <col min="15108" max="15108" width="2.109375" customWidth="1"/>
    <col min="15109" max="15109" width="14.109375" customWidth="1"/>
    <col min="15110" max="15111" width="8.88671875" customWidth="1"/>
    <col min="15112" max="15112" width="2" customWidth="1"/>
    <col min="15113" max="15113" width="14.88671875" customWidth="1"/>
    <col min="15114" max="15114" width="2" customWidth="1"/>
    <col min="15115" max="15115" width="14.88671875" customWidth="1"/>
    <col min="15116" max="15116" width="2.109375" customWidth="1"/>
    <col min="15117" max="15117" width="14.88671875" customWidth="1"/>
    <col min="15118" max="15118" width="2.109375" customWidth="1"/>
    <col min="15119" max="15119" width="14.88671875" customWidth="1"/>
    <col min="15120" max="15121" width="3.88671875" customWidth="1"/>
    <col min="15122" max="15122" width="12.44140625" customWidth="1"/>
    <col min="15123" max="15123" width="2.109375" customWidth="1"/>
    <col min="15124" max="15124" width="12.5546875" customWidth="1"/>
    <col min="15125" max="15125" width="2.109375" customWidth="1"/>
    <col min="15126" max="15126" width="12.88671875" customWidth="1"/>
    <col min="15127" max="15127" width="2.109375" customWidth="1"/>
    <col min="15128" max="15128" width="12.88671875" customWidth="1"/>
    <col min="15129" max="15129" width="2" customWidth="1"/>
    <col min="15130" max="15130" width="11.88671875" customWidth="1"/>
    <col min="15131" max="15131" width="11.44140625" customWidth="1"/>
    <col min="15132" max="15132" width="1.88671875" customWidth="1"/>
    <col min="15133" max="15133" width="11.88671875" customWidth="1"/>
    <col min="15134" max="15134" width="2.109375" customWidth="1"/>
    <col min="15135" max="15135" width="11.44140625" customWidth="1"/>
    <col min="15136" max="15136" width="0.5546875" customWidth="1"/>
    <col min="15137" max="15137" width="2.109375" customWidth="1"/>
    <col min="15138" max="15138" width="10.5546875" customWidth="1"/>
    <col min="15139" max="15139" width="11.109375" customWidth="1"/>
    <col min="15140" max="15140" width="2.109375" customWidth="1"/>
    <col min="15141" max="15141" width="11.109375" customWidth="1"/>
    <col min="15142" max="15142" width="2.109375" customWidth="1"/>
    <col min="15143" max="15143" width="12.44140625" customWidth="1"/>
    <col min="15363" max="15363" width="51" customWidth="1"/>
    <col min="15364" max="15364" width="2.109375" customWidth="1"/>
    <col min="15365" max="15365" width="14.109375" customWidth="1"/>
    <col min="15366" max="15367" width="8.88671875" customWidth="1"/>
    <col min="15368" max="15368" width="2" customWidth="1"/>
    <col min="15369" max="15369" width="14.88671875" customWidth="1"/>
    <col min="15370" max="15370" width="2" customWidth="1"/>
    <col min="15371" max="15371" width="14.88671875" customWidth="1"/>
    <col min="15372" max="15372" width="2.109375" customWidth="1"/>
    <col min="15373" max="15373" width="14.88671875" customWidth="1"/>
    <col min="15374" max="15374" width="2.109375" customWidth="1"/>
    <col min="15375" max="15375" width="14.88671875" customWidth="1"/>
    <col min="15376" max="15377" width="3.88671875" customWidth="1"/>
    <col min="15378" max="15378" width="12.44140625" customWidth="1"/>
    <col min="15379" max="15379" width="2.109375" customWidth="1"/>
    <col min="15380" max="15380" width="12.5546875" customWidth="1"/>
    <col min="15381" max="15381" width="2.109375" customWidth="1"/>
    <col min="15382" max="15382" width="12.88671875" customWidth="1"/>
    <col min="15383" max="15383" width="2.109375" customWidth="1"/>
    <col min="15384" max="15384" width="12.88671875" customWidth="1"/>
    <col min="15385" max="15385" width="2" customWidth="1"/>
    <col min="15386" max="15386" width="11.88671875" customWidth="1"/>
    <col min="15387" max="15387" width="11.44140625" customWidth="1"/>
    <col min="15388" max="15388" width="1.88671875" customWidth="1"/>
    <col min="15389" max="15389" width="11.88671875" customWidth="1"/>
    <col min="15390" max="15390" width="2.109375" customWidth="1"/>
    <col min="15391" max="15391" width="11.44140625" customWidth="1"/>
    <col min="15392" max="15392" width="0.5546875" customWidth="1"/>
    <col min="15393" max="15393" width="2.109375" customWidth="1"/>
    <col min="15394" max="15394" width="10.5546875" customWidth="1"/>
    <col min="15395" max="15395" width="11.109375" customWidth="1"/>
    <col min="15396" max="15396" width="2.109375" customWidth="1"/>
    <col min="15397" max="15397" width="11.109375" customWidth="1"/>
    <col min="15398" max="15398" width="2.109375" customWidth="1"/>
    <col min="15399" max="15399" width="12.44140625" customWidth="1"/>
    <col min="15619" max="15619" width="51" customWidth="1"/>
    <col min="15620" max="15620" width="2.109375" customWidth="1"/>
    <col min="15621" max="15621" width="14.109375" customWidth="1"/>
    <col min="15622" max="15623" width="8.88671875" customWidth="1"/>
    <col min="15624" max="15624" width="2" customWidth="1"/>
    <col min="15625" max="15625" width="14.88671875" customWidth="1"/>
    <col min="15626" max="15626" width="2" customWidth="1"/>
    <col min="15627" max="15627" width="14.88671875" customWidth="1"/>
    <col min="15628" max="15628" width="2.109375" customWidth="1"/>
    <col min="15629" max="15629" width="14.88671875" customWidth="1"/>
    <col min="15630" max="15630" width="2.109375" customWidth="1"/>
    <col min="15631" max="15631" width="14.88671875" customWidth="1"/>
    <col min="15632" max="15633" width="3.88671875" customWidth="1"/>
    <col min="15634" max="15634" width="12.44140625" customWidth="1"/>
    <col min="15635" max="15635" width="2.109375" customWidth="1"/>
    <col min="15636" max="15636" width="12.5546875" customWidth="1"/>
    <col min="15637" max="15637" width="2.109375" customWidth="1"/>
    <col min="15638" max="15638" width="12.88671875" customWidth="1"/>
    <col min="15639" max="15639" width="2.109375" customWidth="1"/>
    <col min="15640" max="15640" width="12.88671875" customWidth="1"/>
    <col min="15641" max="15641" width="2" customWidth="1"/>
    <col min="15642" max="15642" width="11.88671875" customWidth="1"/>
    <col min="15643" max="15643" width="11.44140625" customWidth="1"/>
    <col min="15644" max="15644" width="1.88671875" customWidth="1"/>
    <col min="15645" max="15645" width="11.88671875" customWidth="1"/>
    <col min="15646" max="15646" width="2.109375" customWidth="1"/>
    <col min="15647" max="15647" width="11.44140625" customWidth="1"/>
    <col min="15648" max="15648" width="0.5546875" customWidth="1"/>
    <col min="15649" max="15649" width="2.109375" customWidth="1"/>
    <col min="15650" max="15650" width="10.5546875" customWidth="1"/>
    <col min="15651" max="15651" width="11.109375" customWidth="1"/>
    <col min="15652" max="15652" width="2.109375" customWidth="1"/>
    <col min="15653" max="15653" width="11.109375" customWidth="1"/>
    <col min="15654" max="15654" width="2.109375" customWidth="1"/>
    <col min="15655" max="15655" width="12.44140625" customWidth="1"/>
    <col min="15875" max="15875" width="51" customWidth="1"/>
    <col min="15876" max="15876" width="2.109375" customWidth="1"/>
    <col min="15877" max="15877" width="14.109375" customWidth="1"/>
    <col min="15878" max="15879" width="8.88671875" customWidth="1"/>
    <col min="15880" max="15880" width="2" customWidth="1"/>
    <col min="15881" max="15881" width="14.88671875" customWidth="1"/>
    <col min="15882" max="15882" width="2" customWidth="1"/>
    <col min="15883" max="15883" width="14.88671875" customWidth="1"/>
    <col min="15884" max="15884" width="2.109375" customWidth="1"/>
    <col min="15885" max="15885" width="14.88671875" customWidth="1"/>
    <col min="15886" max="15886" width="2.109375" customWidth="1"/>
    <col min="15887" max="15887" width="14.88671875" customWidth="1"/>
    <col min="15888" max="15889" width="3.88671875" customWidth="1"/>
    <col min="15890" max="15890" width="12.44140625" customWidth="1"/>
    <col min="15891" max="15891" width="2.109375" customWidth="1"/>
    <col min="15892" max="15892" width="12.5546875" customWidth="1"/>
    <col min="15893" max="15893" width="2.109375" customWidth="1"/>
    <col min="15894" max="15894" width="12.88671875" customWidth="1"/>
    <col min="15895" max="15895" width="2.109375" customWidth="1"/>
    <col min="15896" max="15896" width="12.88671875" customWidth="1"/>
    <col min="15897" max="15897" width="2" customWidth="1"/>
    <col min="15898" max="15898" width="11.88671875" customWidth="1"/>
    <col min="15899" max="15899" width="11.44140625" customWidth="1"/>
    <col min="15900" max="15900" width="1.88671875" customWidth="1"/>
    <col min="15901" max="15901" width="11.88671875" customWidth="1"/>
    <col min="15902" max="15902" width="2.109375" customWidth="1"/>
    <col min="15903" max="15903" width="11.44140625" customWidth="1"/>
    <col min="15904" max="15904" width="0.5546875" customWidth="1"/>
    <col min="15905" max="15905" width="2.109375" customWidth="1"/>
    <col min="15906" max="15906" width="10.5546875" customWidth="1"/>
    <col min="15907" max="15907" width="11.109375" customWidth="1"/>
    <col min="15908" max="15908" width="2.109375" customWidth="1"/>
    <col min="15909" max="15909" width="11.109375" customWidth="1"/>
    <col min="15910" max="15910" width="2.109375" customWidth="1"/>
    <col min="15911" max="15911" width="12.44140625" customWidth="1"/>
    <col min="16131" max="16131" width="51" customWidth="1"/>
    <col min="16132" max="16132" width="2.109375" customWidth="1"/>
    <col min="16133" max="16133" width="14.109375" customWidth="1"/>
    <col min="16134" max="16135" width="8.88671875" customWidth="1"/>
    <col min="16136" max="16136" width="2" customWidth="1"/>
    <col min="16137" max="16137" width="14.88671875" customWidth="1"/>
    <col min="16138" max="16138" width="2" customWidth="1"/>
    <col min="16139" max="16139" width="14.88671875" customWidth="1"/>
    <col min="16140" max="16140" width="2.109375" customWidth="1"/>
    <col min="16141" max="16141" width="14.88671875" customWidth="1"/>
    <col min="16142" max="16142" width="2.109375" customWidth="1"/>
    <col min="16143" max="16143" width="14.88671875" customWidth="1"/>
    <col min="16144" max="16145" width="3.88671875" customWidth="1"/>
    <col min="16146" max="16146" width="12.44140625" customWidth="1"/>
    <col min="16147" max="16147" width="2.109375" customWidth="1"/>
    <col min="16148" max="16148" width="12.5546875" customWidth="1"/>
    <col min="16149" max="16149" width="2.109375" customWidth="1"/>
    <col min="16150" max="16150" width="12.88671875" customWidth="1"/>
    <col min="16151" max="16151" width="2.109375" customWidth="1"/>
    <col min="16152" max="16152" width="12.88671875" customWidth="1"/>
    <col min="16153" max="16153" width="2" customWidth="1"/>
    <col min="16154" max="16154" width="11.88671875" customWidth="1"/>
    <col min="16155" max="16155" width="11.44140625" customWidth="1"/>
    <col min="16156" max="16156" width="1.88671875" customWidth="1"/>
    <col min="16157" max="16157" width="11.88671875" customWidth="1"/>
    <col min="16158" max="16158" width="2.109375" customWidth="1"/>
    <col min="16159" max="16159" width="11.44140625" customWidth="1"/>
    <col min="16160" max="16160" width="0.5546875" customWidth="1"/>
    <col min="16161" max="16161" width="2.109375" customWidth="1"/>
    <col min="16162" max="16162" width="10.5546875" customWidth="1"/>
    <col min="16163" max="16163" width="11.109375" customWidth="1"/>
    <col min="16164" max="16164" width="2.109375" customWidth="1"/>
    <col min="16165" max="16165" width="11.109375" customWidth="1"/>
    <col min="16166" max="16166" width="2.109375" customWidth="1"/>
    <col min="16167" max="16167" width="12.44140625" customWidth="1"/>
  </cols>
  <sheetData>
    <row r="1" spans="1:39">
      <c r="A1" s="363" t="s">
        <v>775</v>
      </c>
    </row>
    <row r="3" spans="1:39" ht="18" customHeight="1">
      <c r="A3" s="40" t="s">
        <v>59</v>
      </c>
      <c r="B3" s="39"/>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row>
    <row r="4" spans="1:39" ht="18" customHeight="1">
      <c r="A4" s="40" t="s">
        <v>47</v>
      </c>
      <c r="B4" s="39"/>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row>
    <row r="5" spans="1:39" ht="18" customHeight="1">
      <c r="A5" s="40" t="s">
        <v>1135</v>
      </c>
      <c r="B5" s="225"/>
      <c r="C5" s="226"/>
      <c r="D5" s="226"/>
      <c r="E5" s="226"/>
      <c r="F5" s="226"/>
      <c r="G5" s="226"/>
      <c r="H5" s="226"/>
      <c r="I5" s="226"/>
      <c r="J5" s="226"/>
      <c r="K5" s="226"/>
      <c r="L5" s="226"/>
      <c r="M5" s="226"/>
      <c r="N5" s="226"/>
      <c r="O5" s="228" t="s">
        <v>490</v>
      </c>
      <c r="P5" s="226"/>
      <c r="Q5" s="226"/>
      <c r="R5" s="226"/>
      <c r="S5" s="226"/>
      <c r="T5" s="226"/>
      <c r="U5" s="226"/>
      <c r="V5" s="226"/>
      <c r="W5" s="226"/>
      <c r="X5" s="227"/>
      <c r="Y5" s="226"/>
      <c r="Z5" s="226"/>
      <c r="AA5" s="226"/>
      <c r="AB5" s="226"/>
      <c r="AC5" s="226"/>
      <c r="AD5" s="226"/>
      <c r="AE5" s="226"/>
      <c r="AF5" s="226"/>
      <c r="AG5" s="226"/>
      <c r="AH5" s="226"/>
      <c r="AI5" s="226"/>
      <c r="AJ5" s="226"/>
      <c r="AK5" s="226"/>
      <c r="AL5" s="226"/>
      <c r="AM5" s="228"/>
    </row>
    <row r="6" spans="1:39" ht="18" customHeight="1">
      <c r="A6" s="270" t="s">
        <v>555</v>
      </c>
      <c r="B6" s="225"/>
      <c r="C6" s="226"/>
      <c r="D6" s="226"/>
      <c r="E6" s="226"/>
      <c r="F6" s="226"/>
      <c r="G6" s="226"/>
      <c r="H6" s="226"/>
      <c r="I6" s="226"/>
      <c r="J6" s="226"/>
      <c r="K6" s="226"/>
      <c r="L6" s="226"/>
      <c r="M6" s="226"/>
      <c r="N6" s="226"/>
      <c r="O6" s="59" t="s">
        <v>491</v>
      </c>
      <c r="P6" s="226"/>
      <c r="Q6" s="226"/>
      <c r="R6" s="226"/>
      <c r="S6" s="226"/>
      <c r="T6" s="226"/>
      <c r="U6" s="226"/>
      <c r="V6" s="226"/>
      <c r="W6" s="226"/>
      <c r="X6" s="229"/>
      <c r="Y6" s="226"/>
      <c r="Z6" s="226"/>
      <c r="AA6" s="226"/>
      <c r="AB6" s="226"/>
      <c r="AC6" s="226"/>
      <c r="AD6" s="226"/>
      <c r="AE6" s="226"/>
      <c r="AF6" s="226"/>
      <c r="AG6" s="226"/>
      <c r="AH6" s="226"/>
      <c r="AI6" s="226"/>
      <c r="AJ6" s="226"/>
      <c r="AK6" s="226"/>
      <c r="AL6" s="226"/>
      <c r="AM6" s="226"/>
    </row>
    <row r="7" spans="1:39" ht="18" customHeight="1">
      <c r="A7" s="270" t="s">
        <v>556</v>
      </c>
      <c r="B7" s="225"/>
      <c r="C7" s="226"/>
      <c r="D7" s="226"/>
      <c r="E7" s="226"/>
      <c r="F7" s="226"/>
      <c r="G7" s="226"/>
      <c r="H7" s="226"/>
      <c r="I7" s="226"/>
      <c r="J7" s="226"/>
      <c r="K7" s="226"/>
      <c r="L7" s="226"/>
      <c r="M7" s="226"/>
      <c r="N7" s="226"/>
      <c r="O7" s="59"/>
      <c r="P7" s="226"/>
      <c r="Q7" s="226"/>
      <c r="R7" s="226"/>
      <c r="S7" s="226"/>
      <c r="T7" s="226"/>
      <c r="U7" s="226"/>
      <c r="V7" s="226"/>
      <c r="W7" s="226"/>
      <c r="X7" s="229"/>
      <c r="Y7" s="226"/>
      <c r="Z7" s="226"/>
      <c r="AA7" s="226"/>
      <c r="AB7" s="226"/>
      <c r="AC7" s="226"/>
      <c r="AD7" s="226"/>
      <c r="AE7" s="226"/>
      <c r="AF7" s="226"/>
      <c r="AG7" s="226"/>
      <c r="AH7" s="226"/>
      <c r="AI7" s="226"/>
      <c r="AJ7" s="226"/>
      <c r="AK7" s="226"/>
      <c r="AL7" s="226"/>
      <c r="AM7" s="226"/>
    </row>
    <row r="8" spans="1:39" ht="18" customHeight="1">
      <c r="A8" s="137" t="s">
        <v>1314</v>
      </c>
      <c r="B8" s="225"/>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row>
    <row r="9" spans="1:39" ht="16.350000000000001" customHeight="1">
      <c r="A9" s="48" t="s">
        <v>1107</v>
      </c>
      <c r="B9" s="1"/>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row>
    <row r="10" spans="1:39" ht="18">
      <c r="A10" s="134"/>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row>
    <row r="11" spans="1:39">
      <c r="A11" s="230"/>
      <c r="B11" s="225"/>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row>
    <row r="12" spans="1:39" ht="15.75">
      <c r="A12" s="45"/>
      <c r="B12" s="45"/>
      <c r="C12" s="827"/>
      <c r="D12" s="827"/>
      <c r="E12" s="827"/>
      <c r="F12" s="827"/>
      <c r="G12" s="827"/>
      <c r="H12" s="827"/>
      <c r="I12" s="827"/>
      <c r="J12" s="827"/>
      <c r="K12" s="827"/>
      <c r="L12" s="827"/>
      <c r="M12" s="827"/>
      <c r="N12" s="827"/>
      <c r="O12" s="827"/>
      <c r="P12" s="231"/>
      <c r="Q12" s="63"/>
      <c r="R12" s="231"/>
      <c r="S12" s="231"/>
      <c r="T12" s="231"/>
      <c r="U12" s="231"/>
      <c r="V12" s="231"/>
      <c r="W12" s="231"/>
      <c r="X12" s="231"/>
      <c r="Y12" s="63"/>
      <c r="Z12" s="231"/>
      <c r="AA12" s="231"/>
      <c r="AB12" s="231"/>
      <c r="AC12" s="231"/>
      <c r="AD12" s="231"/>
      <c r="AE12" s="231"/>
      <c r="AF12" s="231"/>
      <c r="AG12" s="63"/>
      <c r="AH12" s="231"/>
      <c r="AI12" s="232"/>
      <c r="AJ12" s="231"/>
      <c r="AK12" s="231"/>
      <c r="AL12" s="231"/>
      <c r="AM12" s="231"/>
    </row>
    <row r="13" spans="1:39" ht="15.75">
      <c r="A13" s="45"/>
      <c r="B13" s="45"/>
      <c r="C13" s="63"/>
      <c r="D13" s="63"/>
      <c r="E13" s="63"/>
      <c r="F13" s="63"/>
      <c r="G13" s="63"/>
      <c r="H13" s="63"/>
      <c r="I13" s="63"/>
      <c r="J13" s="63"/>
      <c r="K13" s="63"/>
      <c r="L13" s="63"/>
      <c r="M13" s="63"/>
      <c r="N13" s="63"/>
      <c r="O13" s="85" t="s">
        <v>1372</v>
      </c>
      <c r="P13" s="63"/>
      <c r="Q13" s="63"/>
      <c r="R13" s="63"/>
      <c r="S13" s="63"/>
      <c r="T13" s="63"/>
      <c r="U13" s="63"/>
      <c r="V13" s="63"/>
      <c r="W13" s="63"/>
      <c r="X13" s="63"/>
      <c r="Y13" s="63"/>
      <c r="Z13" s="63"/>
      <c r="AA13" s="63"/>
      <c r="AB13" s="63"/>
      <c r="AC13" s="63"/>
      <c r="AD13" s="63"/>
      <c r="AE13" s="63"/>
      <c r="AF13" s="63"/>
      <c r="AG13" s="63"/>
      <c r="AH13" s="63"/>
      <c r="AI13" s="63"/>
      <c r="AJ13" s="63"/>
      <c r="AK13" s="63"/>
      <c r="AL13" s="63"/>
      <c r="AM13" s="63"/>
    </row>
    <row r="14" spans="1:39" ht="15.75">
      <c r="A14" s="45"/>
      <c r="B14" s="45"/>
      <c r="C14" s="63"/>
      <c r="D14" s="63"/>
      <c r="E14" s="63"/>
      <c r="F14" s="63"/>
      <c r="G14" s="63"/>
      <c r="H14" s="63"/>
      <c r="I14" s="63"/>
      <c r="J14" s="63"/>
      <c r="K14" s="63"/>
      <c r="L14" s="63"/>
      <c r="M14" s="63"/>
      <c r="N14" s="63"/>
      <c r="O14" s="233" t="s">
        <v>523</v>
      </c>
      <c r="P14" s="85"/>
      <c r="Q14" s="63"/>
      <c r="R14" s="63"/>
      <c r="S14" s="63"/>
      <c r="T14" s="63"/>
      <c r="U14" s="63"/>
      <c r="V14" s="63"/>
      <c r="W14" s="63"/>
      <c r="X14" s="233"/>
      <c r="Y14" s="63"/>
      <c r="Z14" s="63"/>
      <c r="AA14" s="63"/>
      <c r="AB14" s="63"/>
      <c r="AC14" s="63"/>
      <c r="AD14" s="63"/>
      <c r="AE14" s="233"/>
      <c r="AF14" s="85"/>
      <c r="AG14" s="63"/>
      <c r="AH14" s="63"/>
      <c r="AI14" s="63"/>
      <c r="AJ14" s="63"/>
      <c r="AK14" s="63"/>
      <c r="AL14" s="63"/>
      <c r="AM14" s="233"/>
    </row>
    <row r="15" spans="1:39" ht="15.75">
      <c r="A15" s="45"/>
      <c r="B15" s="45"/>
      <c r="C15" s="828" t="s">
        <v>492</v>
      </c>
      <c r="D15" s="828"/>
      <c r="E15" s="828"/>
      <c r="F15" s="828"/>
      <c r="G15" s="828"/>
      <c r="H15" s="63"/>
      <c r="I15" s="63"/>
      <c r="J15" s="63"/>
      <c r="K15" s="233" t="s">
        <v>1040</v>
      </c>
      <c r="L15" s="233"/>
      <c r="M15" s="85" t="s">
        <v>892</v>
      </c>
      <c r="N15" s="85"/>
      <c r="O15" s="233" t="s">
        <v>493</v>
      </c>
      <c r="P15" s="85"/>
      <c r="Q15" s="63"/>
      <c r="R15" s="234"/>
      <c r="S15" s="234"/>
      <c r="T15" s="235"/>
      <c r="U15" s="63"/>
      <c r="V15" s="63"/>
      <c r="W15" s="63"/>
      <c r="X15" s="233"/>
      <c r="Y15" s="63"/>
      <c r="Z15" s="233"/>
      <c r="AA15" s="85"/>
      <c r="AB15" s="63"/>
      <c r="AC15" s="63"/>
      <c r="AD15" s="63"/>
      <c r="AE15" s="233"/>
      <c r="AF15" s="85"/>
      <c r="AG15" s="63"/>
      <c r="AH15" s="233"/>
      <c r="AI15" s="85"/>
      <c r="AJ15" s="63"/>
      <c r="AK15" s="63"/>
      <c r="AL15" s="63"/>
      <c r="AM15" s="233"/>
    </row>
    <row r="16" spans="1:39" ht="15.75">
      <c r="A16" s="45"/>
      <c r="B16" s="45"/>
      <c r="C16" s="85" t="s">
        <v>494</v>
      </c>
      <c r="D16" s="85"/>
      <c r="E16" s="236" t="s">
        <v>495</v>
      </c>
      <c r="F16" s="85"/>
      <c r="G16" s="233" t="s">
        <v>496</v>
      </c>
      <c r="H16" s="63"/>
      <c r="I16" s="237" t="s">
        <v>497</v>
      </c>
      <c r="J16" s="233"/>
      <c r="K16" s="237" t="s">
        <v>497</v>
      </c>
      <c r="L16" s="233"/>
      <c r="M16" s="237" t="s">
        <v>497</v>
      </c>
      <c r="N16" s="233"/>
      <c r="O16" s="233" t="s">
        <v>293</v>
      </c>
      <c r="P16" s="85"/>
      <c r="Q16" s="63"/>
      <c r="R16" s="85"/>
      <c r="S16" s="85"/>
      <c r="T16" s="85"/>
      <c r="U16" s="63"/>
      <c r="V16" s="233"/>
      <c r="W16" s="63"/>
      <c r="X16" s="233"/>
      <c r="Y16" s="63"/>
      <c r="Z16" s="85"/>
      <c r="AA16" s="85"/>
      <c r="AB16" s="63"/>
      <c r="AC16" s="233"/>
      <c r="AD16" s="63"/>
      <c r="AE16" s="233"/>
      <c r="AF16" s="85"/>
      <c r="AG16" s="63"/>
      <c r="AH16" s="85"/>
      <c r="AI16" s="85"/>
      <c r="AJ16" s="63"/>
      <c r="AK16" s="233"/>
      <c r="AL16" s="63"/>
      <c r="AM16" s="233"/>
    </row>
    <row r="17" spans="1:39">
      <c r="A17" s="1"/>
      <c r="B17" s="225"/>
      <c r="C17" s="238"/>
      <c r="D17" s="226"/>
      <c r="E17" s="226"/>
      <c r="F17" s="226"/>
      <c r="G17" s="238"/>
      <c r="H17" s="226"/>
      <c r="I17" s="238"/>
      <c r="J17" s="226"/>
      <c r="K17" s="226"/>
      <c r="L17" s="226"/>
      <c r="M17" s="226"/>
      <c r="N17" s="226"/>
      <c r="O17" s="238"/>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row>
    <row r="18" spans="1:39" ht="15.75">
      <c r="A18" s="198" t="s">
        <v>0</v>
      </c>
      <c r="B18" s="45"/>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row>
    <row r="19" spans="1:39">
      <c r="A19" s="218" t="s">
        <v>992</v>
      </c>
      <c r="B19" s="46" t="s">
        <v>22</v>
      </c>
      <c r="C19" s="250">
        <f>'Exhibit D Special State'!C19</f>
        <v>1831000</v>
      </c>
      <c r="D19" s="56"/>
      <c r="E19" s="250">
        <f>'Exhibit D Special State'!E19</f>
        <v>1831000</v>
      </c>
      <c r="F19" s="30"/>
      <c r="G19" s="250">
        <f>'Exhibit D Special State'!G19</f>
        <v>1781000</v>
      </c>
      <c r="H19" s="30"/>
      <c r="I19" s="250">
        <f>'Exhibit D Special State'!I19</f>
        <v>1781200</v>
      </c>
      <c r="J19" s="250"/>
      <c r="K19" s="250">
        <v>0</v>
      </c>
      <c r="L19" s="250"/>
      <c r="M19" s="250">
        <f t="shared" ref="M19:M24" si="0">+I19+K19</f>
        <v>1781200</v>
      </c>
      <c r="N19" s="250"/>
      <c r="O19" s="250">
        <f>ROUND(SUM(M19)-SUM(G19),1)</f>
        <v>200</v>
      </c>
      <c r="P19" s="43"/>
      <c r="Q19" s="56"/>
      <c r="R19" s="43"/>
      <c r="S19" s="56"/>
      <c r="T19" s="43"/>
      <c r="U19" s="56"/>
      <c r="V19" s="43"/>
      <c r="W19" s="56"/>
      <c r="X19" s="43"/>
      <c r="Y19" s="56"/>
      <c r="Z19" s="43"/>
      <c r="AA19" s="43"/>
      <c r="AB19" s="56"/>
      <c r="AC19" s="43"/>
      <c r="AD19" s="56"/>
      <c r="AE19" s="43"/>
      <c r="AF19" s="43"/>
      <c r="AG19" s="56"/>
      <c r="AH19" s="43"/>
      <c r="AI19" s="43"/>
      <c r="AJ19" s="56"/>
      <c r="AK19" s="73"/>
      <c r="AL19" s="56"/>
      <c r="AM19" s="43"/>
    </row>
    <row r="20" spans="1:39">
      <c r="A20" s="218" t="s">
        <v>991</v>
      </c>
      <c r="B20" s="46" t="s">
        <v>22</v>
      </c>
      <c r="C20" s="22">
        <f>'Exhibit D Special State'!C20</f>
        <v>1930000</v>
      </c>
      <c r="D20" s="56"/>
      <c r="E20" s="22">
        <f>'Exhibit D Special State'!E20</f>
        <v>1981000</v>
      </c>
      <c r="F20" s="30"/>
      <c r="G20" s="22">
        <f>'Exhibit D Special State'!G20</f>
        <v>1931000</v>
      </c>
      <c r="H20" s="30"/>
      <c r="I20" s="22">
        <f>'Exhibit D Special State'!I20</f>
        <v>1915500</v>
      </c>
      <c r="J20" s="22"/>
      <c r="K20" s="22">
        <v>0</v>
      </c>
      <c r="L20" s="22"/>
      <c r="M20" s="22">
        <f t="shared" si="0"/>
        <v>1915500</v>
      </c>
      <c r="N20" s="22"/>
      <c r="O20" s="22">
        <f t="shared" ref="O20:O25" si="1">ROUND(SUM(M20)-SUM(G20),1)</f>
        <v>-15500</v>
      </c>
      <c r="P20" s="43"/>
      <c r="Q20" s="56"/>
      <c r="R20" s="43"/>
      <c r="S20" s="56"/>
      <c r="T20" s="43"/>
      <c r="U20" s="56"/>
      <c r="V20" s="43"/>
      <c r="W20" s="56"/>
      <c r="X20" s="43"/>
      <c r="Y20" s="56"/>
      <c r="Z20" s="43"/>
      <c r="AA20" s="43"/>
      <c r="AB20" s="56"/>
      <c r="AC20" s="43"/>
      <c r="AD20" s="56"/>
      <c r="AE20" s="43"/>
      <c r="AF20" s="43"/>
      <c r="AG20" s="56"/>
      <c r="AH20" s="43"/>
      <c r="AI20" s="43"/>
      <c r="AJ20" s="56"/>
      <c r="AK20" s="73"/>
      <c r="AL20" s="56"/>
      <c r="AM20" s="43"/>
    </row>
    <row r="21" spans="1:39">
      <c r="A21" s="218" t="s">
        <v>990</v>
      </c>
      <c r="B21" s="46" t="s">
        <v>22</v>
      </c>
      <c r="C21" s="22">
        <f>'Exhibit D Special State'!C21</f>
        <v>2602000</v>
      </c>
      <c r="D21" s="56"/>
      <c r="E21" s="22">
        <f>'Exhibit D Special State'!E21</f>
        <v>2602000</v>
      </c>
      <c r="F21" s="30"/>
      <c r="G21" s="22">
        <f>'Exhibit D Special State'!G21</f>
        <v>2589000</v>
      </c>
      <c r="H21" s="30"/>
      <c r="I21" s="22">
        <f>'Exhibit D Special State'!I21</f>
        <v>2663800</v>
      </c>
      <c r="J21" s="22"/>
      <c r="K21" s="22">
        <v>0</v>
      </c>
      <c r="L21" s="22"/>
      <c r="M21" s="22">
        <f t="shared" si="0"/>
        <v>2663800</v>
      </c>
      <c r="N21" s="22"/>
      <c r="O21" s="22">
        <f t="shared" si="1"/>
        <v>74800</v>
      </c>
      <c r="P21" s="43"/>
      <c r="Q21" s="56"/>
      <c r="R21" s="43"/>
      <c r="S21" s="56"/>
      <c r="T21" s="43"/>
      <c r="U21" s="56"/>
      <c r="V21" s="43"/>
      <c r="W21" s="56"/>
      <c r="X21" s="43"/>
      <c r="Y21" s="56"/>
      <c r="Z21" s="43"/>
      <c r="AA21" s="43"/>
      <c r="AB21" s="56"/>
      <c r="AC21" s="43"/>
      <c r="AD21" s="56"/>
      <c r="AE21" s="43"/>
      <c r="AF21" s="43"/>
      <c r="AG21" s="56"/>
      <c r="AH21" s="43"/>
      <c r="AI21" s="43"/>
      <c r="AJ21" s="56"/>
      <c r="AK21" s="73"/>
      <c r="AL21" s="56"/>
      <c r="AM21" s="43"/>
    </row>
    <row r="22" spans="1:39">
      <c r="A22" s="218" t="s">
        <v>993</v>
      </c>
      <c r="B22" s="46" t="s">
        <v>22</v>
      </c>
      <c r="C22" s="22">
        <f>'Exhibit D Special State'!C22</f>
        <v>0</v>
      </c>
      <c r="D22" s="56"/>
      <c r="E22" s="22">
        <f>'Exhibit D Special State'!E22</f>
        <v>0</v>
      </c>
      <c r="F22" s="30"/>
      <c r="G22" s="22">
        <f>'Exhibit D Special State'!G22</f>
        <v>0</v>
      </c>
      <c r="H22" s="30"/>
      <c r="I22" s="22">
        <f>'Exhibit D Special State'!I22</f>
        <v>0</v>
      </c>
      <c r="J22" s="22"/>
      <c r="K22" s="22">
        <v>0</v>
      </c>
      <c r="L22" s="22"/>
      <c r="M22" s="22">
        <f t="shared" si="0"/>
        <v>0</v>
      </c>
      <c r="N22" s="22"/>
      <c r="O22" s="22">
        <f t="shared" si="1"/>
        <v>0</v>
      </c>
      <c r="P22" s="43"/>
      <c r="Q22" s="56"/>
      <c r="R22" s="43"/>
      <c r="S22" s="56"/>
      <c r="T22" s="43"/>
      <c r="U22" s="56"/>
      <c r="V22" s="43"/>
      <c r="W22" s="56"/>
      <c r="X22" s="43"/>
      <c r="Y22" s="56"/>
      <c r="Z22" s="43"/>
      <c r="AA22" s="43"/>
      <c r="AB22" s="56"/>
      <c r="AC22" s="43"/>
      <c r="AD22" s="56"/>
      <c r="AE22" s="43"/>
      <c r="AF22" s="43"/>
      <c r="AG22" s="56"/>
      <c r="AH22" s="43"/>
      <c r="AI22" s="43"/>
      <c r="AJ22" s="56"/>
      <c r="AK22" s="73"/>
      <c r="AL22" s="56"/>
      <c r="AM22" s="43"/>
    </row>
    <row r="23" spans="1:39">
      <c r="A23" s="199" t="s">
        <v>498</v>
      </c>
      <c r="B23" s="45" t="s">
        <v>22</v>
      </c>
      <c r="C23" s="22">
        <f>'Exhibit D Special State'!C23+'Exhibit D Special Federal'!C19</f>
        <v>15556000</v>
      </c>
      <c r="D23" s="43"/>
      <c r="E23" s="22">
        <f>'Exhibit D Special State'!E23+'Exhibit D Special Federal'!E19</f>
        <v>13894000</v>
      </c>
      <c r="F23" s="22"/>
      <c r="G23" s="22">
        <f>'Exhibit D Special State'!G23+'Exhibit D Special Federal'!G19</f>
        <v>17212000</v>
      </c>
      <c r="H23" s="22"/>
      <c r="I23" s="22">
        <f>'Exhibit D Special State'!I23+'Exhibit D Special Federal'!I19</f>
        <v>21413600</v>
      </c>
      <c r="J23" s="22"/>
      <c r="K23" s="22">
        <v>0</v>
      </c>
      <c r="L23" s="22"/>
      <c r="M23" s="22">
        <f t="shared" si="0"/>
        <v>21413600</v>
      </c>
      <c r="N23" s="22"/>
      <c r="O23" s="22">
        <f t="shared" si="1"/>
        <v>4201600</v>
      </c>
      <c r="P23" s="43"/>
      <c r="Q23" s="43"/>
      <c r="R23" s="43"/>
      <c r="S23" s="43"/>
      <c r="T23" s="43"/>
      <c r="U23" s="43"/>
      <c r="V23" s="43"/>
      <c r="W23" s="43"/>
      <c r="X23" s="43"/>
      <c r="Y23" s="43"/>
      <c r="Z23" s="43"/>
      <c r="AA23" s="43"/>
      <c r="AB23" s="43"/>
      <c r="AC23" s="43"/>
      <c r="AD23" s="43"/>
      <c r="AE23" s="43"/>
      <c r="AF23" s="43"/>
      <c r="AG23" s="43"/>
      <c r="AH23" s="43"/>
      <c r="AI23" s="43"/>
      <c r="AJ23" s="43"/>
      <c r="AK23" s="43"/>
      <c r="AL23" s="43"/>
      <c r="AM23" s="43"/>
    </row>
    <row r="24" spans="1:39" ht="15.75">
      <c r="A24" s="199" t="s">
        <v>994</v>
      </c>
      <c r="B24" s="45" t="s">
        <v>22</v>
      </c>
      <c r="C24" s="22">
        <f>'Exhibit D Special State'!C24+'Exhibit D Special Federal'!C20</f>
        <v>82374000</v>
      </c>
      <c r="D24" s="43"/>
      <c r="E24" s="22">
        <f>'Exhibit D Special State'!E24+'Exhibit D Special Federal'!E20</f>
        <v>84308000</v>
      </c>
      <c r="F24" s="22"/>
      <c r="G24" s="22">
        <f>'Exhibit D Special State'!G24+'Exhibit D Special Federal'!G20</f>
        <v>83880000</v>
      </c>
      <c r="H24" s="22"/>
      <c r="I24" s="22">
        <f>'Exhibit D Special State'!I24+'Exhibit D Special Federal'!I20</f>
        <v>84618800</v>
      </c>
      <c r="J24" s="19"/>
      <c r="K24" s="19">
        <v>0</v>
      </c>
      <c r="L24" s="19"/>
      <c r="M24" s="22">
        <f t="shared" si="0"/>
        <v>84618800</v>
      </c>
      <c r="N24" s="22"/>
      <c r="O24" s="22">
        <f t="shared" si="1"/>
        <v>738800</v>
      </c>
      <c r="P24" s="43"/>
      <c r="Q24" s="63"/>
      <c r="R24" s="43"/>
      <c r="S24" s="43"/>
      <c r="T24" s="43"/>
      <c r="U24" s="43"/>
      <c r="V24" s="43"/>
      <c r="W24" s="43"/>
      <c r="X24" s="43"/>
      <c r="Y24" s="43"/>
      <c r="Z24" s="239"/>
      <c r="AA24" s="239"/>
      <c r="AB24" s="43"/>
      <c r="AC24" s="239"/>
      <c r="AD24" s="43"/>
      <c r="AE24" s="239"/>
      <c r="AF24" s="84"/>
      <c r="AG24" s="43"/>
      <c r="AH24" s="43"/>
      <c r="AI24" s="43"/>
      <c r="AJ24" s="43"/>
      <c r="AK24" s="43"/>
      <c r="AL24" s="43"/>
      <c r="AM24" s="43"/>
    </row>
    <row r="25" spans="1:39" ht="15.75">
      <c r="A25" s="199" t="s">
        <v>1064</v>
      </c>
      <c r="B25" s="45" t="s">
        <v>22</v>
      </c>
      <c r="C25" s="22">
        <f>'Exhibit D Special State'!C25+'Exhibit D Special Federal'!C21</f>
        <v>3447000</v>
      </c>
      <c r="D25" s="43"/>
      <c r="E25" s="22">
        <f>'Exhibit D Special State'!E25+'Exhibit D Special Federal'!E21</f>
        <v>3454000</v>
      </c>
      <c r="F25" s="22"/>
      <c r="G25" s="22">
        <f>'Exhibit D Special State'!G25+'Exhibit D Special Federal'!G21</f>
        <v>3392000</v>
      </c>
      <c r="H25" s="22"/>
      <c r="I25" s="22">
        <f>'Exhibit D Special State'!I25+'Exhibit D Special Federal'!I21</f>
        <v>3781400</v>
      </c>
      <c r="J25" s="19"/>
      <c r="K25" s="19">
        <f>ROUND('Exhibit A-2 Summary'!G51,-2)+100</f>
        <v>-493000</v>
      </c>
      <c r="L25" s="19"/>
      <c r="M25" s="22">
        <f>+I25+K25</f>
        <v>3288400</v>
      </c>
      <c r="N25" s="22"/>
      <c r="O25" s="22">
        <f t="shared" si="1"/>
        <v>-103600</v>
      </c>
      <c r="P25" s="43"/>
      <c r="Q25" s="63"/>
      <c r="R25" s="43"/>
      <c r="S25" s="43"/>
      <c r="T25" s="43"/>
      <c r="U25" s="43"/>
      <c r="V25" s="43"/>
      <c r="W25" s="43"/>
      <c r="X25" s="43"/>
      <c r="Y25" s="43"/>
      <c r="Z25" s="239"/>
      <c r="AA25" s="239"/>
      <c r="AB25" s="43"/>
      <c r="AC25" s="239"/>
      <c r="AD25" s="43"/>
      <c r="AE25" s="239"/>
      <c r="AF25" s="84"/>
      <c r="AG25" s="43"/>
      <c r="AH25" s="43"/>
      <c r="AI25" s="43"/>
      <c r="AJ25" s="43"/>
      <c r="AK25" s="43"/>
      <c r="AL25" s="43"/>
      <c r="AM25" s="43"/>
    </row>
    <row r="26" spans="1:39" ht="15.75">
      <c r="A26" s="64" t="s">
        <v>500</v>
      </c>
      <c r="B26" s="45" t="s">
        <v>22</v>
      </c>
      <c r="C26" s="20">
        <f>ROUND(SUM(C19:C25),1)</f>
        <v>107740000</v>
      </c>
      <c r="D26" s="63"/>
      <c r="E26" s="20">
        <f>ROUND(SUM(E19:E25),1)</f>
        <v>108070000</v>
      </c>
      <c r="F26" s="25"/>
      <c r="G26" s="20">
        <f>ROUND(SUM(G19:G25),1)</f>
        <v>110785000</v>
      </c>
      <c r="H26" s="25"/>
      <c r="I26" s="20">
        <f>ROUND(SUM(I19:I25),1)</f>
        <v>116174300</v>
      </c>
      <c r="J26" s="25"/>
      <c r="K26" s="280">
        <f>+K25</f>
        <v>-493000</v>
      </c>
      <c r="L26" s="25"/>
      <c r="M26" s="280">
        <f>SUM(M19:M25)</f>
        <v>115681300</v>
      </c>
      <c r="N26" s="25"/>
      <c r="O26" s="20">
        <f>ROUND(SUM(O19:O25),1)</f>
        <v>4896300</v>
      </c>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pans="1:39">
      <c r="A27" s="45"/>
      <c r="B27" s="45" t="s">
        <v>22</v>
      </c>
      <c r="C27" s="61"/>
      <c r="D27" s="43"/>
      <c r="E27" s="61"/>
      <c r="F27" s="43"/>
      <c r="G27" s="61"/>
      <c r="H27" s="43"/>
      <c r="I27" s="61"/>
      <c r="J27" s="43"/>
      <c r="K27" s="43"/>
      <c r="L27" s="43"/>
      <c r="M27" s="43"/>
      <c r="N27" s="43"/>
      <c r="O27" s="61"/>
      <c r="P27" s="43"/>
      <c r="Q27" s="43"/>
      <c r="R27" s="43"/>
      <c r="S27" s="43"/>
      <c r="T27" s="43"/>
      <c r="U27" s="43"/>
      <c r="V27" s="43"/>
      <c r="W27" s="43"/>
      <c r="X27" s="43"/>
      <c r="Y27" s="43"/>
      <c r="Z27" s="43"/>
      <c r="AA27" s="43"/>
      <c r="AB27" s="43"/>
      <c r="AC27" s="43"/>
      <c r="AD27" s="43"/>
      <c r="AE27" s="43"/>
      <c r="AF27" s="43"/>
      <c r="AG27" s="43"/>
      <c r="AH27" s="43"/>
      <c r="AI27" s="43"/>
      <c r="AJ27" s="43"/>
      <c r="AK27" s="43"/>
      <c r="AL27" s="43"/>
      <c r="AM27" s="43"/>
    </row>
    <row r="28" spans="1:39" ht="15.75">
      <c r="A28" s="48" t="s">
        <v>6</v>
      </c>
      <c r="B28" s="45" t="s">
        <v>22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row>
    <row r="29" spans="1:39">
      <c r="A29" s="199" t="s">
        <v>508</v>
      </c>
      <c r="B29" s="45" t="s">
        <v>22</v>
      </c>
      <c r="C29" s="22">
        <f>'Exhibit D Special State'!C29+'Exhibit D Special Federal'!C25</f>
        <v>96630000</v>
      </c>
      <c r="D29" s="22"/>
      <c r="E29" s="22">
        <f>'Exhibit D Special State'!E29+'Exhibit D Special Federal'!E25</f>
        <v>97792000</v>
      </c>
      <c r="F29" s="22"/>
      <c r="G29" s="22">
        <f>'Exhibit D Special State'!G29+'Exhibit D Special Federal'!G25</f>
        <v>97881000</v>
      </c>
      <c r="H29" s="22"/>
      <c r="I29" s="22">
        <f>'Exhibit D Special State'!I29+'Exhibit D Special Federal'!I25</f>
        <v>98991500</v>
      </c>
      <c r="J29" s="30"/>
      <c r="K29" s="30">
        <v>0</v>
      </c>
      <c r="L29" s="30"/>
      <c r="M29" s="22">
        <f t="shared" ref="M29:M34" si="2">+I29+K29</f>
        <v>98991500</v>
      </c>
      <c r="N29" s="22"/>
      <c r="O29" s="22">
        <f t="shared" ref="O29:O34" si="3">ROUND(SUM(M29)-SUM(G29),1)</f>
        <v>1110500</v>
      </c>
      <c r="P29" s="43"/>
      <c r="Q29" s="43"/>
      <c r="R29" s="56"/>
      <c r="S29" s="56"/>
      <c r="T29" s="56"/>
      <c r="U29" s="43"/>
      <c r="V29" s="56"/>
      <c r="W29" s="43"/>
      <c r="X29" s="43"/>
      <c r="Y29" s="43"/>
      <c r="Z29" s="239"/>
      <c r="AA29" s="239"/>
      <c r="AB29" s="43"/>
      <c r="AC29" s="239"/>
      <c r="AD29" s="43"/>
      <c r="AE29" s="239"/>
      <c r="AF29" s="84"/>
      <c r="AG29" s="43"/>
      <c r="AH29" s="43"/>
      <c r="AI29" s="43"/>
      <c r="AJ29" s="43"/>
      <c r="AK29" s="43"/>
      <c r="AL29" s="43"/>
      <c r="AM29" s="43"/>
    </row>
    <row r="30" spans="1:39">
      <c r="A30" s="199" t="s">
        <v>509</v>
      </c>
      <c r="B30" s="45" t="s">
        <v>22</v>
      </c>
      <c r="C30" s="22">
        <f>'Exhibit D Special State'!C30+'Exhibit D Special Federal'!C26</f>
        <v>11030000</v>
      </c>
      <c r="D30" s="22"/>
      <c r="E30" s="22">
        <f>'Exhibit D Special State'!E30+'Exhibit D Special Federal'!E26</f>
        <v>11026000</v>
      </c>
      <c r="F30" s="22"/>
      <c r="G30" s="22">
        <f>'Exhibit D Special State'!G30+'Exhibit D Special Federal'!G26</f>
        <v>11310000</v>
      </c>
      <c r="H30" s="22"/>
      <c r="I30" s="22">
        <f>'Exhibit D Special State'!I30+'Exhibit D Special Federal'!I26</f>
        <v>10970200</v>
      </c>
      <c r="J30" s="30"/>
      <c r="K30" s="30">
        <v>0</v>
      </c>
      <c r="L30" s="30"/>
      <c r="M30" s="22">
        <f t="shared" si="2"/>
        <v>10970200</v>
      </c>
      <c r="N30" s="22"/>
      <c r="O30" s="22">
        <f t="shared" si="3"/>
        <v>-339800</v>
      </c>
      <c r="P30" s="43"/>
      <c r="Q30" s="43"/>
      <c r="R30" s="56"/>
      <c r="S30" s="56"/>
      <c r="T30" s="56"/>
      <c r="U30" s="43"/>
      <c r="V30" s="56"/>
      <c r="W30" s="43"/>
      <c r="X30" s="43"/>
      <c r="Y30" s="43"/>
      <c r="Z30" s="56"/>
      <c r="AA30" s="56"/>
      <c r="AB30" s="43"/>
      <c r="AC30" s="56"/>
      <c r="AD30" s="43"/>
      <c r="AE30" s="239"/>
      <c r="AF30" s="43"/>
      <c r="AG30" s="43"/>
      <c r="AH30" s="239"/>
      <c r="AI30" s="239"/>
      <c r="AJ30" s="43"/>
      <c r="AK30" s="239"/>
      <c r="AL30" s="43"/>
      <c r="AM30" s="239"/>
    </row>
    <row r="31" spans="1:39">
      <c r="A31" s="55" t="s">
        <v>518</v>
      </c>
      <c r="B31" s="45" t="s">
        <v>22</v>
      </c>
      <c r="C31" s="22">
        <f>'Exhibit D Special State'!C31+'Exhibit D Special Federal'!C27</f>
        <v>1549000</v>
      </c>
      <c r="D31" s="22"/>
      <c r="E31" s="22">
        <f>'Exhibit D Special State'!E31+'Exhibit D Special Federal'!E27</f>
        <v>1569000</v>
      </c>
      <c r="F31" s="22"/>
      <c r="G31" s="22">
        <f>'Exhibit D Special State'!G31+'Exhibit D Special Federal'!G27</f>
        <v>1575000</v>
      </c>
      <c r="H31" s="22"/>
      <c r="I31" s="22">
        <f>'Exhibit D Special State'!I31+'Exhibit D Special Federal'!I27</f>
        <v>1472700</v>
      </c>
      <c r="J31" s="30"/>
      <c r="K31" s="30">
        <v>0</v>
      </c>
      <c r="L31" s="30"/>
      <c r="M31" s="22">
        <f t="shared" si="2"/>
        <v>1472700</v>
      </c>
      <c r="N31" s="22"/>
      <c r="O31" s="22">
        <f t="shared" si="3"/>
        <v>-102300</v>
      </c>
      <c r="P31" s="43"/>
      <c r="Q31" s="43"/>
      <c r="R31" s="56"/>
      <c r="S31" s="56"/>
      <c r="T31" s="56"/>
      <c r="U31" s="43"/>
      <c r="V31" s="56"/>
      <c r="W31" s="43"/>
      <c r="X31" s="43"/>
      <c r="Y31" s="43"/>
      <c r="Z31" s="239"/>
      <c r="AA31" s="239"/>
      <c r="AB31" s="43"/>
      <c r="AC31" s="239"/>
      <c r="AD31" s="43"/>
      <c r="AE31" s="239"/>
      <c r="AF31" s="84"/>
      <c r="AG31" s="43"/>
      <c r="AH31" s="239"/>
      <c r="AI31" s="239"/>
      <c r="AJ31" s="43"/>
      <c r="AK31" s="239"/>
      <c r="AL31" s="43"/>
      <c r="AM31" s="239"/>
    </row>
    <row r="32" spans="1:39">
      <c r="A32" s="55" t="s">
        <v>1202</v>
      </c>
      <c r="B32" s="45" t="s">
        <v>22</v>
      </c>
      <c r="C32" s="22">
        <f>'Exhibit D Special Federal'!C28</f>
        <v>0</v>
      </c>
      <c r="D32" s="22"/>
      <c r="E32" s="22">
        <f>'Exhibit D Special Federal'!E28</f>
        <v>0</v>
      </c>
      <c r="F32" s="22"/>
      <c r="G32" s="22">
        <f>'Exhibit D Special Federal'!G28</f>
        <v>0</v>
      </c>
      <c r="H32" s="22"/>
      <c r="I32" s="22">
        <f>'Exhibit D Special Federal'!I28</f>
        <v>0</v>
      </c>
      <c r="J32" s="30"/>
      <c r="K32" s="30">
        <v>0</v>
      </c>
      <c r="L32" s="30"/>
      <c r="M32" s="22">
        <f t="shared" si="2"/>
        <v>0</v>
      </c>
      <c r="N32" s="22"/>
      <c r="O32" s="22">
        <f t="shared" si="3"/>
        <v>0</v>
      </c>
      <c r="P32" s="43"/>
      <c r="Q32" s="43"/>
      <c r="R32" s="56"/>
      <c r="S32" s="56"/>
      <c r="T32" s="56"/>
      <c r="U32" s="43"/>
      <c r="V32" s="56"/>
      <c r="W32" s="43"/>
      <c r="X32" s="43"/>
      <c r="Y32" s="43"/>
      <c r="Z32" s="239"/>
      <c r="AA32" s="239"/>
      <c r="AB32" s="43"/>
      <c r="AC32" s="239"/>
      <c r="AD32" s="43"/>
      <c r="AE32" s="239"/>
      <c r="AF32" s="84"/>
      <c r="AG32" s="43"/>
      <c r="AH32" s="239"/>
      <c r="AI32" s="239"/>
      <c r="AJ32" s="43"/>
      <c r="AK32" s="239"/>
      <c r="AL32" s="43"/>
      <c r="AM32" s="239"/>
    </row>
    <row r="33" spans="1:39" ht="15.75">
      <c r="A33" s="55" t="s">
        <v>510</v>
      </c>
      <c r="B33" s="45" t="s">
        <v>22</v>
      </c>
      <c r="C33" s="22">
        <f>'Exhibit D Special State'!C32+'Exhibit D Special Federal'!C29</f>
        <v>0</v>
      </c>
      <c r="D33" s="22"/>
      <c r="E33" s="22">
        <f>'Exhibit D Special State'!E32+'Exhibit D Special Federal'!E29</f>
        <v>0</v>
      </c>
      <c r="F33" s="22"/>
      <c r="G33" s="22">
        <f>'Exhibit D Special State'!G32+'Exhibit D Special Federal'!G29</f>
        <v>0</v>
      </c>
      <c r="H33" s="22"/>
      <c r="I33" s="22">
        <f>'Exhibit D Special State'!I32+'Exhibit D Special Federal'!I29</f>
        <v>0</v>
      </c>
      <c r="J33" s="19"/>
      <c r="K33" s="19">
        <v>0</v>
      </c>
      <c r="L33" s="19"/>
      <c r="M33" s="22">
        <f t="shared" si="2"/>
        <v>0</v>
      </c>
      <c r="N33" s="22"/>
      <c r="O33" s="22">
        <f t="shared" si="3"/>
        <v>0</v>
      </c>
      <c r="P33" s="84"/>
      <c r="Q33" s="63"/>
      <c r="R33" s="56"/>
      <c r="S33" s="56"/>
      <c r="T33" s="56"/>
      <c r="U33" s="43"/>
      <c r="V33" s="56"/>
      <c r="W33" s="43"/>
      <c r="X33" s="43"/>
      <c r="Y33" s="43"/>
      <c r="Z33" s="239"/>
      <c r="AA33" s="239"/>
      <c r="AB33" s="43"/>
      <c r="AC33" s="239"/>
      <c r="AD33" s="43"/>
      <c r="AE33" s="239"/>
      <c r="AF33" s="84"/>
      <c r="AG33" s="43"/>
      <c r="AH33" s="43"/>
      <c r="AI33" s="43"/>
      <c r="AJ33" s="43"/>
      <c r="AK33" s="43"/>
      <c r="AL33" s="43"/>
      <c r="AM33" s="43"/>
    </row>
    <row r="34" spans="1:39" ht="15.75">
      <c r="A34" s="55" t="s">
        <v>502</v>
      </c>
      <c r="B34" s="45" t="s">
        <v>22</v>
      </c>
      <c r="C34" s="22">
        <f>'Exhibit D Special State'!C33+'Exhibit D Special Federal'!C30</f>
        <v>666000</v>
      </c>
      <c r="D34" s="22"/>
      <c r="E34" s="22">
        <f>'Exhibit D Special State'!E33+'Exhibit D Special Federal'!E30</f>
        <v>-1400000</v>
      </c>
      <c r="F34" s="22"/>
      <c r="G34" s="22">
        <f>'Exhibit D Special State'!G33+'Exhibit D Special Federal'!G30</f>
        <v>843000</v>
      </c>
      <c r="H34" s="22"/>
      <c r="I34" s="22">
        <f>'Exhibit D Special State'!I33+'Exhibit D Special Federal'!I30</f>
        <v>2737900</v>
      </c>
      <c r="J34" s="19"/>
      <c r="K34" s="19">
        <f>-ROUND('Exhibit A-2 Summary'!G52,-2)+100</f>
        <v>-493000</v>
      </c>
      <c r="L34" s="19"/>
      <c r="M34" s="22">
        <f t="shared" si="2"/>
        <v>2244900</v>
      </c>
      <c r="N34" s="22"/>
      <c r="O34" s="22">
        <f t="shared" si="3"/>
        <v>1401900</v>
      </c>
      <c r="P34" s="84"/>
      <c r="Q34" s="63"/>
      <c r="R34" s="56"/>
      <c r="S34" s="56"/>
      <c r="T34" s="56"/>
      <c r="U34" s="43"/>
      <c r="V34" s="56"/>
      <c r="W34" s="43"/>
      <c r="X34" s="43"/>
      <c r="Y34" s="43"/>
      <c r="Z34" s="239"/>
      <c r="AA34" s="239"/>
      <c r="AB34" s="43"/>
      <c r="AC34" s="239"/>
      <c r="AD34" s="43"/>
      <c r="AE34" s="239"/>
      <c r="AF34" s="84"/>
      <c r="AG34" s="43"/>
      <c r="AH34" s="43"/>
      <c r="AI34" s="43"/>
      <c r="AJ34" s="43"/>
      <c r="AK34" s="43"/>
      <c r="AL34" s="43"/>
      <c r="AM34" s="43"/>
    </row>
    <row r="35" spans="1:39" ht="15.75">
      <c r="A35" s="64" t="s">
        <v>1035</v>
      </c>
      <c r="B35" s="45" t="s">
        <v>22</v>
      </c>
      <c r="C35" s="20">
        <f>ROUND(SUM(C29:C34),1)</f>
        <v>109875000</v>
      </c>
      <c r="D35" s="25"/>
      <c r="E35" s="20">
        <f>ROUND(SUM(E29:E34),1)</f>
        <v>108987000</v>
      </c>
      <c r="F35" s="25"/>
      <c r="G35" s="20">
        <f>ROUND(SUM(G29:G34),1)</f>
        <v>111609000</v>
      </c>
      <c r="H35" s="25"/>
      <c r="I35" s="20">
        <f>ROUND(SUM(I29:I34),1)</f>
        <v>114172300</v>
      </c>
      <c r="J35" s="25"/>
      <c r="K35" s="280">
        <f>+K34</f>
        <v>-493000</v>
      </c>
      <c r="L35" s="25"/>
      <c r="M35" s="280">
        <f>SUM(M29:M34)</f>
        <v>113679300</v>
      </c>
      <c r="N35" s="25"/>
      <c r="O35" s="20">
        <f>ROUND(SUM(O29:O34),1)</f>
        <v>2070300</v>
      </c>
      <c r="P35" s="63"/>
      <c r="Q35" s="63"/>
      <c r="R35" s="63"/>
      <c r="S35" s="63"/>
      <c r="T35" s="63"/>
      <c r="U35" s="63"/>
      <c r="V35" s="63"/>
      <c r="W35" s="63"/>
      <c r="X35" s="63"/>
      <c r="Y35" s="63"/>
      <c r="Z35" s="63"/>
      <c r="AA35" s="63"/>
      <c r="AB35" s="63"/>
      <c r="AC35" s="63"/>
      <c r="AD35" s="63"/>
      <c r="AE35" s="63"/>
      <c r="AF35" s="63"/>
      <c r="AG35" s="63"/>
      <c r="AH35" s="63"/>
      <c r="AI35" s="63"/>
      <c r="AJ35" s="63"/>
      <c r="AK35" s="63"/>
      <c r="AL35" s="63"/>
      <c r="AM35" s="63"/>
    </row>
    <row r="36" spans="1:39" ht="15.75">
      <c r="A36" s="64"/>
      <c r="B36" s="45"/>
      <c r="C36" s="20"/>
      <c r="D36" s="25"/>
      <c r="E36" s="20"/>
      <c r="F36" s="25"/>
      <c r="G36" s="20"/>
      <c r="H36" s="25"/>
      <c r="I36" s="20"/>
      <c r="J36" s="25"/>
      <c r="K36" s="25"/>
      <c r="L36" s="25"/>
      <c r="M36" s="25"/>
      <c r="N36" s="25"/>
      <c r="O36" s="20"/>
      <c r="P36" s="63"/>
      <c r="Q36" s="63"/>
      <c r="R36" s="63"/>
      <c r="S36" s="63"/>
      <c r="T36" s="63"/>
      <c r="U36" s="63"/>
      <c r="V36" s="63"/>
      <c r="W36" s="63"/>
      <c r="X36" s="63"/>
      <c r="Y36" s="63"/>
      <c r="Z36" s="63"/>
      <c r="AA36" s="63"/>
      <c r="AB36" s="63"/>
      <c r="AC36" s="63"/>
      <c r="AD36" s="63"/>
      <c r="AE36" s="63"/>
      <c r="AF36" s="63"/>
      <c r="AG36" s="63"/>
      <c r="AH36" s="63"/>
      <c r="AI36" s="63"/>
      <c r="AJ36" s="63"/>
      <c r="AK36" s="63"/>
      <c r="AL36" s="63"/>
      <c r="AM36" s="63"/>
    </row>
    <row r="37" spans="1:39" ht="15.75">
      <c r="A37" s="48" t="s">
        <v>109</v>
      </c>
      <c r="B37" s="45"/>
      <c r="C37" s="22"/>
      <c r="D37" s="22"/>
      <c r="E37" s="22"/>
      <c r="F37" s="22"/>
      <c r="G37" s="22"/>
      <c r="H37" s="22"/>
      <c r="I37" s="22"/>
      <c r="J37" s="22"/>
      <c r="K37" s="22"/>
      <c r="L37" s="22"/>
      <c r="M37" s="22"/>
      <c r="N37" s="22"/>
      <c r="O37" s="22"/>
      <c r="P37" s="43"/>
      <c r="Q37" s="43"/>
      <c r="R37" s="43"/>
      <c r="S37" s="43"/>
      <c r="T37" s="43"/>
      <c r="U37" s="43"/>
      <c r="V37" s="43"/>
      <c r="W37" s="43"/>
      <c r="X37" s="43"/>
      <c r="Y37" s="43"/>
      <c r="Z37" s="43"/>
      <c r="AA37" s="43"/>
      <c r="AB37" s="43"/>
      <c r="AC37" s="43"/>
      <c r="AD37" s="43"/>
      <c r="AE37" s="43"/>
      <c r="AF37" s="43"/>
      <c r="AG37" s="43"/>
      <c r="AH37" s="43"/>
      <c r="AI37" s="43"/>
      <c r="AJ37" s="43"/>
      <c r="AK37" s="43"/>
      <c r="AL37" s="43"/>
      <c r="AM37" s="43"/>
    </row>
    <row r="38" spans="1:39" ht="15.75">
      <c r="A38" s="64" t="s">
        <v>514</v>
      </c>
      <c r="B38" s="45" t="s">
        <v>22</v>
      </c>
      <c r="C38" s="25">
        <f>ROUND(SUM(C26)-SUM(C35),1)</f>
        <v>-2135000</v>
      </c>
      <c r="D38" s="25"/>
      <c r="E38" s="25">
        <f>ROUND(SUM(E26)-SUM(E35),1)</f>
        <v>-917000</v>
      </c>
      <c r="F38" s="25"/>
      <c r="G38" s="25">
        <f>ROUND(SUM(G26)-SUM(G35),1)</f>
        <v>-824000</v>
      </c>
      <c r="H38" s="25"/>
      <c r="I38" s="25">
        <f>ROUND(SUM(I26)-SUM(I35),1)</f>
        <v>2002000</v>
      </c>
      <c r="J38" s="25"/>
      <c r="K38" s="557">
        <f>+K26-K35</f>
        <v>0</v>
      </c>
      <c r="L38" s="25"/>
      <c r="M38" s="557">
        <f>+M26-M35</f>
        <v>2002000</v>
      </c>
      <c r="N38" s="25"/>
      <c r="O38" s="25">
        <f>ROUND(SUM(O26)-SUM(O35),1)</f>
        <v>2826000</v>
      </c>
      <c r="P38" s="63"/>
      <c r="Q38" s="63"/>
      <c r="R38" s="63"/>
      <c r="S38" s="63"/>
      <c r="T38" s="63"/>
      <c r="U38" s="63"/>
      <c r="V38" s="63"/>
      <c r="W38" s="63"/>
      <c r="X38" s="63"/>
      <c r="Y38" s="63"/>
      <c r="Z38" s="63"/>
      <c r="AA38" s="63"/>
      <c r="AB38" s="63"/>
      <c r="AC38" s="63"/>
      <c r="AD38" s="63"/>
      <c r="AE38" s="63"/>
      <c r="AF38" s="63"/>
      <c r="AG38" s="63"/>
      <c r="AH38" s="63"/>
      <c r="AI38" s="63"/>
      <c r="AJ38" s="63"/>
      <c r="AK38" s="63"/>
      <c r="AL38" s="63"/>
      <c r="AM38" s="63"/>
    </row>
    <row r="39" spans="1:39">
      <c r="A39" s="45"/>
      <c r="B39" s="45"/>
      <c r="C39" s="21"/>
      <c r="D39" s="22"/>
      <c r="E39" s="21"/>
      <c r="F39" s="22"/>
      <c r="G39" s="21"/>
      <c r="H39" s="22"/>
      <c r="I39" s="21"/>
      <c r="J39" s="22"/>
      <c r="K39" s="22"/>
      <c r="L39" s="22"/>
      <c r="M39" s="22"/>
      <c r="N39" s="22"/>
      <c r="O39" s="21"/>
      <c r="P39" s="43"/>
      <c r="Q39" s="43"/>
      <c r="R39" s="43"/>
      <c r="S39" s="43"/>
      <c r="T39" s="43"/>
      <c r="U39" s="43"/>
      <c r="V39" s="43"/>
      <c r="W39" s="43"/>
      <c r="X39" s="43"/>
      <c r="Y39" s="43"/>
      <c r="Z39" s="43"/>
      <c r="AA39" s="43"/>
      <c r="AB39" s="43"/>
      <c r="AC39" s="43"/>
      <c r="AD39" s="43"/>
      <c r="AE39" s="43"/>
      <c r="AF39" s="43"/>
      <c r="AG39" s="43"/>
      <c r="AH39" s="43"/>
      <c r="AI39" s="43"/>
      <c r="AJ39" s="43"/>
      <c r="AK39" s="43"/>
      <c r="AL39" s="43"/>
      <c r="AM39" s="43"/>
    </row>
    <row r="40" spans="1:39" ht="24" customHeight="1">
      <c r="A40" s="64" t="s">
        <v>966</v>
      </c>
      <c r="B40" s="2" t="s">
        <v>22</v>
      </c>
      <c r="C40" s="25">
        <f>'Exhibit D Special State'!C39+'Exhibit D Special Federal'!C36</f>
        <v>21938000</v>
      </c>
      <c r="D40" s="257"/>
      <c r="E40" s="25">
        <f>'Exhibit D Special State'!E39+'Exhibit D Special Federal'!E36</f>
        <v>21938000</v>
      </c>
      <c r="F40" s="257"/>
      <c r="G40" s="25">
        <f>'Exhibit D Special State'!G39+'Exhibit D Special Federal'!G36</f>
        <v>21938000</v>
      </c>
      <c r="H40" s="257"/>
      <c r="I40" s="25">
        <f>'Exhibit D Special State'!I39+'Exhibit D Special Federal'!I36</f>
        <v>21938200</v>
      </c>
      <c r="J40" s="25"/>
      <c r="K40" s="714">
        <f>+K38</f>
        <v>0</v>
      </c>
      <c r="L40" s="25"/>
      <c r="M40" s="25">
        <f>+I40+K40</f>
        <v>21938200</v>
      </c>
      <c r="N40" s="25"/>
      <c r="O40" s="25">
        <f>ROUND(SUM(I40)-SUM(G40),1)</f>
        <v>200</v>
      </c>
      <c r="P40" s="63"/>
      <c r="Q40" s="2"/>
      <c r="R40" s="63"/>
      <c r="T40" s="63"/>
      <c r="V40" s="63"/>
      <c r="X40" s="63"/>
    </row>
    <row r="41" spans="1:39" ht="24.75" customHeight="1" thickBot="1">
      <c r="A41" s="64" t="s">
        <v>967</v>
      </c>
      <c r="B41" s="45" t="s">
        <v>22</v>
      </c>
      <c r="C41" s="259">
        <f>ROUND(SUM(C37:C40),1)</f>
        <v>19803000</v>
      </c>
      <c r="D41" s="60"/>
      <c r="E41" s="259">
        <f>ROUND(SUM(E37:E40),1)</f>
        <v>21021000</v>
      </c>
      <c r="F41" s="60"/>
      <c r="G41" s="259">
        <f>ROUND(SUM(G37:G40),1)</f>
        <v>21114000</v>
      </c>
      <c r="H41" s="60"/>
      <c r="I41" s="259">
        <f>ROUND(SUM(I37:I40),1)</f>
        <v>23940200</v>
      </c>
      <c r="J41" s="260"/>
      <c r="K41" s="259">
        <f>+K40</f>
        <v>0</v>
      </c>
      <c r="L41" s="260"/>
      <c r="M41" s="558">
        <f>+M38+M40</f>
        <v>23940200</v>
      </c>
      <c r="N41" s="626"/>
      <c r="O41" s="408">
        <f>ROUND(SUM(I41)-SUM(G41),1)</f>
        <v>2826200</v>
      </c>
      <c r="P41" s="63"/>
      <c r="Q41" s="49"/>
      <c r="R41" s="63"/>
      <c r="S41" s="59"/>
      <c r="T41" s="63"/>
      <c r="U41" s="59"/>
      <c r="V41" s="63"/>
      <c r="W41" s="59"/>
      <c r="X41" s="63"/>
    </row>
    <row r="42" spans="1:39" ht="24.75" customHeight="1" thickTop="1">
      <c r="A42" s="64"/>
      <c r="B42" s="45"/>
      <c r="C42" s="407"/>
      <c r="D42" s="60"/>
      <c r="E42" s="260"/>
      <c r="F42" s="60"/>
      <c r="G42" s="260"/>
      <c r="H42" s="60"/>
      <c r="I42" s="260"/>
      <c r="J42" s="260"/>
      <c r="K42" s="260"/>
      <c r="L42" s="260"/>
      <c r="M42" s="60"/>
      <c r="N42" s="60"/>
      <c r="O42" s="260"/>
      <c r="P42" s="63"/>
      <c r="Q42" s="49"/>
      <c r="R42" s="63"/>
      <c r="S42" s="59"/>
      <c r="T42" s="63"/>
      <c r="U42" s="59"/>
      <c r="V42" s="63"/>
      <c r="W42" s="59"/>
      <c r="X42" s="63"/>
    </row>
    <row r="43" spans="1:39" ht="15.75">
      <c r="A43" s="532" t="s">
        <v>1058</v>
      </c>
      <c r="B43" s="2"/>
      <c r="C43" s="22"/>
      <c r="D43" s="257"/>
      <c r="E43" s="257"/>
      <c r="F43" s="257"/>
      <c r="G43" s="257"/>
      <c r="H43" s="257"/>
      <c r="I43" s="257"/>
      <c r="J43" s="257"/>
      <c r="K43" s="257"/>
      <c r="L43" s="257"/>
      <c r="M43" s="257"/>
      <c r="N43" s="257"/>
      <c r="O43" s="257"/>
    </row>
    <row r="44" spans="1:39" ht="15.75">
      <c r="A44" s="216"/>
      <c r="B44" s="2"/>
      <c r="C44" s="22"/>
      <c r="D44" s="257"/>
      <c r="E44" s="257"/>
      <c r="F44" s="257"/>
      <c r="G44" s="257"/>
      <c r="H44" s="257"/>
      <c r="I44" s="257"/>
      <c r="J44" s="257"/>
      <c r="K44" s="257"/>
      <c r="L44" s="257"/>
      <c r="M44" s="257"/>
      <c r="N44" s="257"/>
      <c r="O44" s="257"/>
    </row>
    <row r="45" spans="1:39" ht="15.75">
      <c r="A45" s="406"/>
      <c r="C45" s="257"/>
      <c r="D45" s="257"/>
      <c r="E45" s="257"/>
      <c r="F45" s="257"/>
      <c r="G45" s="257"/>
      <c r="H45" s="257"/>
      <c r="I45" s="257"/>
      <c r="J45" s="257"/>
      <c r="K45" s="257"/>
      <c r="L45" s="257"/>
      <c r="M45" s="257"/>
      <c r="N45" s="257"/>
      <c r="O45" s="257"/>
    </row>
    <row r="46" spans="1:39" ht="15.75">
      <c r="A46" s="406"/>
      <c r="C46" s="257"/>
      <c r="D46" s="257"/>
      <c r="E46" s="257"/>
      <c r="F46" s="257"/>
      <c r="G46" s="257"/>
      <c r="H46" s="257"/>
      <c r="I46" s="257"/>
      <c r="J46" s="257"/>
      <c r="K46" s="257"/>
      <c r="L46" s="257"/>
      <c r="M46" s="257"/>
      <c r="N46" s="257"/>
      <c r="O46" s="257"/>
    </row>
    <row r="47" spans="1:39">
      <c r="C47" s="257"/>
      <c r="D47" s="257"/>
      <c r="E47" s="257"/>
      <c r="F47" s="257"/>
      <c r="G47" s="257"/>
      <c r="H47" s="257"/>
      <c r="I47" s="257"/>
      <c r="J47" s="257"/>
      <c r="K47" s="257"/>
      <c r="L47" s="257"/>
      <c r="M47" s="257"/>
      <c r="N47" s="257"/>
      <c r="O47" s="257"/>
    </row>
    <row r="48" spans="1:39">
      <c r="C48" s="257"/>
      <c r="D48" s="257"/>
      <c r="E48" s="257"/>
      <c r="F48" s="257"/>
      <c r="G48" s="257"/>
      <c r="H48" s="257"/>
      <c r="I48" s="257"/>
      <c r="J48" s="257"/>
      <c r="K48" s="257"/>
      <c r="L48" s="257"/>
      <c r="M48" s="257"/>
      <c r="N48" s="257"/>
      <c r="O48" s="257"/>
    </row>
    <row r="49" spans="3:15">
      <c r="C49" s="257"/>
      <c r="D49" s="257"/>
      <c r="E49" s="257"/>
      <c r="F49" s="257"/>
      <c r="G49" s="257"/>
      <c r="H49" s="257"/>
      <c r="I49" s="257"/>
      <c r="J49" s="257"/>
      <c r="K49" s="257"/>
      <c r="L49" s="257"/>
      <c r="M49" s="257"/>
      <c r="N49" s="257"/>
      <c r="O49" s="257"/>
    </row>
    <row r="50" spans="3:15">
      <c r="C50" s="257"/>
      <c r="D50" s="257"/>
      <c r="E50" s="257"/>
      <c r="F50" s="257"/>
      <c r="G50" s="257"/>
      <c r="H50" s="257"/>
      <c r="I50" s="257"/>
      <c r="J50" s="257"/>
      <c r="K50" s="257"/>
      <c r="L50" s="257"/>
      <c r="M50" s="257"/>
      <c r="N50" s="257"/>
      <c r="O50" s="257"/>
    </row>
  </sheetData>
  <mergeCells count="2">
    <mergeCell ref="C12:O12"/>
    <mergeCell ref="C15:G15"/>
  </mergeCells>
  <hyperlinks>
    <hyperlink ref="A43" location="'Footnotes 1 - 11'!A1" display="See Accompanying Footnotes" xr:uid="{00000000-0004-0000-0600-000000000000}"/>
  </hyperlinks>
  <pageMargins left="1" right="0.46" top="0.65" bottom="0.25" header="0.25" footer="0.25"/>
  <pageSetup scale="62" orientation="landscape" r:id="rId1"/>
  <headerFooter scaleWithDoc="0">
    <oddFooter>&amp;R&amp;8 13</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49"/>
  <sheetViews>
    <sheetView showGridLines="0" zoomScale="80" zoomScaleNormal="80" workbookViewId="0"/>
  </sheetViews>
  <sheetFormatPr defaultRowHeight="15"/>
  <cols>
    <col min="1" max="1" width="51" customWidth="1"/>
    <col min="2" max="2" width="2.109375" customWidth="1"/>
    <col min="3" max="3" width="14.109375" style="224" customWidth="1"/>
    <col min="4" max="4" width="2" style="224" customWidth="1"/>
    <col min="5" max="5" width="14.88671875" style="224" customWidth="1"/>
    <col min="6" max="6" width="2" style="224" customWidth="1"/>
    <col min="7" max="7" width="14.88671875" style="224" customWidth="1"/>
    <col min="8" max="8" width="2.109375" style="224" customWidth="1"/>
    <col min="9" max="9" width="14.88671875" style="224" customWidth="1"/>
    <col min="10" max="10" width="2.109375" style="224" customWidth="1"/>
    <col min="11" max="11" width="14.88671875" style="224" customWidth="1"/>
    <col min="12" max="13" width="3.88671875" style="224" customWidth="1"/>
    <col min="14" max="14" width="12.44140625" style="224" customWidth="1"/>
    <col min="15" max="15" width="2.109375" style="224" customWidth="1"/>
    <col min="16" max="16" width="12.5546875" style="224" customWidth="1"/>
    <col min="17" max="17" width="2.109375" style="224" customWidth="1"/>
    <col min="18" max="18" width="12.88671875" style="224" customWidth="1"/>
    <col min="19" max="19" width="2.109375" style="224" customWidth="1"/>
    <col min="20" max="20" width="12.88671875" style="224" customWidth="1"/>
    <col min="21" max="21" width="2" style="224" customWidth="1"/>
    <col min="22" max="22" width="11.88671875" style="224" customWidth="1"/>
    <col min="23" max="23" width="11.44140625" style="224" customWidth="1"/>
    <col min="24" max="24" width="1.88671875" style="224" customWidth="1"/>
    <col min="25" max="25" width="11.88671875" style="224" customWidth="1"/>
    <col min="26" max="26" width="2.109375" style="224" customWidth="1"/>
    <col min="27" max="27" width="11.44140625" style="224" customWidth="1"/>
    <col min="28" max="28" width="0.5546875" style="224" customWidth="1"/>
    <col min="29" max="29" width="2.109375" style="224" customWidth="1"/>
    <col min="30" max="30" width="10.5546875" style="224" customWidth="1"/>
    <col min="31" max="31" width="11.109375" style="224" customWidth="1"/>
    <col min="32" max="32" width="2.109375" style="224" customWidth="1"/>
    <col min="33" max="33" width="11.109375" style="224" customWidth="1"/>
    <col min="34" max="34" width="2.109375" style="224" customWidth="1"/>
    <col min="35" max="35" width="12.44140625" style="224" customWidth="1"/>
    <col min="36" max="41" width="8.88671875" style="224"/>
    <col min="255" max="255" width="51" customWidth="1"/>
    <col min="256" max="256" width="2.109375" customWidth="1"/>
    <col min="257" max="257" width="14.109375" customWidth="1"/>
    <col min="258" max="259" width="8.88671875" customWidth="1"/>
    <col min="260" max="260" width="2" customWidth="1"/>
    <col min="261" max="261" width="14.88671875" customWidth="1"/>
    <col min="262" max="262" width="2" customWidth="1"/>
    <col min="263" max="263" width="14.88671875" customWidth="1"/>
    <col min="264" max="264" width="2.109375" customWidth="1"/>
    <col min="265" max="265" width="14.88671875" customWidth="1"/>
    <col min="266" max="266" width="2.109375" customWidth="1"/>
    <col min="267" max="267" width="14.88671875" customWidth="1"/>
    <col min="268" max="269" width="3.88671875" customWidth="1"/>
    <col min="270" max="270" width="12.44140625" customWidth="1"/>
    <col min="271" max="271" width="2.109375" customWidth="1"/>
    <col min="272" max="272" width="12.5546875" customWidth="1"/>
    <col min="273" max="273" width="2.109375" customWidth="1"/>
    <col min="274" max="274" width="12.88671875" customWidth="1"/>
    <col min="275" max="275" width="2.109375" customWidth="1"/>
    <col min="276" max="276" width="12.88671875" customWidth="1"/>
    <col min="277" max="277" width="2" customWidth="1"/>
    <col min="278" max="278" width="11.88671875" customWidth="1"/>
    <col min="279" max="279" width="11.44140625" customWidth="1"/>
    <col min="280" max="280" width="1.88671875" customWidth="1"/>
    <col min="281" max="281" width="11.88671875" customWidth="1"/>
    <col min="282" max="282" width="2.109375" customWidth="1"/>
    <col min="283" max="283" width="11.44140625" customWidth="1"/>
    <col min="284" max="284" width="0.5546875" customWidth="1"/>
    <col min="285" max="285" width="2.109375" customWidth="1"/>
    <col min="286" max="286" width="10.5546875" customWidth="1"/>
    <col min="287" max="287" width="11.109375" customWidth="1"/>
    <col min="288" max="288" width="2.109375" customWidth="1"/>
    <col min="289" max="289" width="11.109375" customWidth="1"/>
    <col min="290" max="290" width="2.109375" customWidth="1"/>
    <col min="291" max="291" width="12.44140625" customWidth="1"/>
    <col min="511" max="511" width="51" customWidth="1"/>
    <col min="512" max="512" width="2.109375" customWidth="1"/>
    <col min="513" max="513" width="14.109375" customWidth="1"/>
    <col min="514" max="515" width="8.88671875" customWidth="1"/>
    <col min="516" max="516" width="2" customWidth="1"/>
    <col min="517" max="517" width="14.88671875" customWidth="1"/>
    <col min="518" max="518" width="2" customWidth="1"/>
    <col min="519" max="519" width="14.88671875" customWidth="1"/>
    <col min="520" max="520" width="2.109375" customWidth="1"/>
    <col min="521" max="521" width="14.88671875" customWidth="1"/>
    <col min="522" max="522" width="2.109375" customWidth="1"/>
    <col min="523" max="523" width="14.88671875" customWidth="1"/>
    <col min="524" max="525" width="3.88671875" customWidth="1"/>
    <col min="526" max="526" width="12.44140625" customWidth="1"/>
    <col min="527" max="527" width="2.109375" customWidth="1"/>
    <col min="528" max="528" width="12.5546875" customWidth="1"/>
    <col min="529" max="529" width="2.109375" customWidth="1"/>
    <col min="530" max="530" width="12.88671875" customWidth="1"/>
    <col min="531" max="531" width="2.109375" customWidth="1"/>
    <col min="532" max="532" width="12.88671875" customWidth="1"/>
    <col min="533" max="533" width="2" customWidth="1"/>
    <col min="534" max="534" width="11.88671875" customWidth="1"/>
    <col min="535" max="535" width="11.44140625" customWidth="1"/>
    <col min="536" max="536" width="1.88671875" customWidth="1"/>
    <col min="537" max="537" width="11.88671875" customWidth="1"/>
    <col min="538" max="538" width="2.109375" customWidth="1"/>
    <col min="539" max="539" width="11.44140625" customWidth="1"/>
    <col min="540" max="540" width="0.5546875" customWidth="1"/>
    <col min="541" max="541" width="2.109375" customWidth="1"/>
    <col min="542" max="542" width="10.5546875" customWidth="1"/>
    <col min="543" max="543" width="11.109375" customWidth="1"/>
    <col min="544" max="544" width="2.109375" customWidth="1"/>
    <col min="545" max="545" width="11.109375" customWidth="1"/>
    <col min="546" max="546" width="2.109375" customWidth="1"/>
    <col min="547" max="547" width="12.44140625" customWidth="1"/>
    <col min="767" max="767" width="51" customWidth="1"/>
    <col min="768" max="768" width="2.109375" customWidth="1"/>
    <col min="769" max="769" width="14.109375" customWidth="1"/>
    <col min="770" max="771" width="8.88671875" customWidth="1"/>
    <col min="772" max="772" width="2" customWidth="1"/>
    <col min="773" max="773" width="14.88671875" customWidth="1"/>
    <col min="774" max="774" width="2" customWidth="1"/>
    <col min="775" max="775" width="14.88671875" customWidth="1"/>
    <col min="776" max="776" width="2.109375" customWidth="1"/>
    <col min="777" max="777" width="14.88671875" customWidth="1"/>
    <col min="778" max="778" width="2.109375" customWidth="1"/>
    <col min="779" max="779" width="14.88671875" customWidth="1"/>
    <col min="780" max="781" width="3.88671875" customWidth="1"/>
    <col min="782" max="782" width="12.44140625" customWidth="1"/>
    <col min="783" max="783" width="2.109375" customWidth="1"/>
    <col min="784" max="784" width="12.5546875" customWidth="1"/>
    <col min="785" max="785" width="2.109375" customWidth="1"/>
    <col min="786" max="786" width="12.88671875" customWidth="1"/>
    <col min="787" max="787" width="2.109375" customWidth="1"/>
    <col min="788" max="788" width="12.88671875" customWidth="1"/>
    <col min="789" max="789" width="2" customWidth="1"/>
    <col min="790" max="790" width="11.88671875" customWidth="1"/>
    <col min="791" max="791" width="11.44140625" customWidth="1"/>
    <col min="792" max="792" width="1.88671875" customWidth="1"/>
    <col min="793" max="793" width="11.88671875" customWidth="1"/>
    <col min="794" max="794" width="2.109375" customWidth="1"/>
    <col min="795" max="795" width="11.44140625" customWidth="1"/>
    <col min="796" max="796" width="0.5546875" customWidth="1"/>
    <col min="797" max="797" width="2.109375" customWidth="1"/>
    <col min="798" max="798" width="10.5546875" customWidth="1"/>
    <col min="799" max="799" width="11.109375" customWidth="1"/>
    <col min="800" max="800" width="2.109375" customWidth="1"/>
    <col min="801" max="801" width="11.109375" customWidth="1"/>
    <col min="802" max="802" width="2.109375" customWidth="1"/>
    <col min="803" max="803" width="12.44140625" customWidth="1"/>
    <col min="1023" max="1023" width="51" customWidth="1"/>
    <col min="1024" max="1024" width="2.109375" customWidth="1"/>
    <col min="1025" max="1025" width="14.109375" customWidth="1"/>
    <col min="1026" max="1027" width="8.88671875" customWidth="1"/>
    <col min="1028" max="1028" width="2" customWidth="1"/>
    <col min="1029" max="1029" width="14.88671875" customWidth="1"/>
    <col min="1030" max="1030" width="2" customWidth="1"/>
    <col min="1031" max="1031" width="14.88671875" customWidth="1"/>
    <col min="1032" max="1032" width="2.109375" customWidth="1"/>
    <col min="1033" max="1033" width="14.88671875" customWidth="1"/>
    <col min="1034" max="1034" width="2.109375" customWidth="1"/>
    <col min="1035" max="1035" width="14.88671875" customWidth="1"/>
    <col min="1036" max="1037" width="3.88671875" customWidth="1"/>
    <col min="1038" max="1038" width="12.44140625" customWidth="1"/>
    <col min="1039" max="1039" width="2.109375" customWidth="1"/>
    <col min="1040" max="1040" width="12.5546875" customWidth="1"/>
    <col min="1041" max="1041" width="2.109375" customWidth="1"/>
    <col min="1042" max="1042" width="12.88671875" customWidth="1"/>
    <col min="1043" max="1043" width="2.109375" customWidth="1"/>
    <col min="1044" max="1044" width="12.88671875" customWidth="1"/>
    <col min="1045" max="1045" width="2" customWidth="1"/>
    <col min="1046" max="1046" width="11.88671875" customWidth="1"/>
    <col min="1047" max="1047" width="11.44140625" customWidth="1"/>
    <col min="1048" max="1048" width="1.88671875" customWidth="1"/>
    <col min="1049" max="1049" width="11.88671875" customWidth="1"/>
    <col min="1050" max="1050" width="2.109375" customWidth="1"/>
    <col min="1051" max="1051" width="11.44140625" customWidth="1"/>
    <col min="1052" max="1052" width="0.5546875" customWidth="1"/>
    <col min="1053" max="1053" width="2.109375" customWidth="1"/>
    <col min="1054" max="1054" width="10.5546875" customWidth="1"/>
    <col min="1055" max="1055" width="11.109375" customWidth="1"/>
    <col min="1056" max="1056" width="2.109375" customWidth="1"/>
    <col min="1057" max="1057" width="11.109375" customWidth="1"/>
    <col min="1058" max="1058" width="2.109375" customWidth="1"/>
    <col min="1059" max="1059" width="12.44140625" customWidth="1"/>
    <col min="1279" max="1279" width="51" customWidth="1"/>
    <col min="1280" max="1280" width="2.109375" customWidth="1"/>
    <col min="1281" max="1281" width="14.109375" customWidth="1"/>
    <col min="1282" max="1283" width="8.88671875" customWidth="1"/>
    <col min="1284" max="1284" width="2" customWidth="1"/>
    <col min="1285" max="1285" width="14.88671875" customWidth="1"/>
    <col min="1286" max="1286" width="2" customWidth="1"/>
    <col min="1287" max="1287" width="14.88671875" customWidth="1"/>
    <col min="1288" max="1288" width="2.109375" customWidth="1"/>
    <col min="1289" max="1289" width="14.88671875" customWidth="1"/>
    <col min="1290" max="1290" width="2.109375" customWidth="1"/>
    <col min="1291" max="1291" width="14.88671875" customWidth="1"/>
    <col min="1292" max="1293" width="3.88671875" customWidth="1"/>
    <col min="1294" max="1294" width="12.44140625" customWidth="1"/>
    <col min="1295" max="1295" width="2.109375" customWidth="1"/>
    <col min="1296" max="1296" width="12.5546875" customWidth="1"/>
    <col min="1297" max="1297" width="2.109375" customWidth="1"/>
    <col min="1298" max="1298" width="12.88671875" customWidth="1"/>
    <col min="1299" max="1299" width="2.109375" customWidth="1"/>
    <col min="1300" max="1300" width="12.88671875" customWidth="1"/>
    <col min="1301" max="1301" width="2" customWidth="1"/>
    <col min="1302" max="1302" width="11.88671875" customWidth="1"/>
    <col min="1303" max="1303" width="11.44140625" customWidth="1"/>
    <col min="1304" max="1304" width="1.88671875" customWidth="1"/>
    <col min="1305" max="1305" width="11.88671875" customWidth="1"/>
    <col min="1306" max="1306" width="2.109375" customWidth="1"/>
    <col min="1307" max="1307" width="11.44140625" customWidth="1"/>
    <col min="1308" max="1308" width="0.5546875" customWidth="1"/>
    <col min="1309" max="1309" width="2.109375" customWidth="1"/>
    <col min="1310" max="1310" width="10.5546875" customWidth="1"/>
    <col min="1311" max="1311" width="11.109375" customWidth="1"/>
    <col min="1312" max="1312" width="2.109375" customWidth="1"/>
    <col min="1313" max="1313" width="11.109375" customWidth="1"/>
    <col min="1314" max="1314" width="2.109375" customWidth="1"/>
    <col min="1315" max="1315" width="12.44140625" customWidth="1"/>
    <col min="1535" max="1535" width="51" customWidth="1"/>
    <col min="1536" max="1536" width="2.109375" customWidth="1"/>
    <col min="1537" max="1537" width="14.109375" customWidth="1"/>
    <col min="1538" max="1539" width="8.88671875" customWidth="1"/>
    <col min="1540" max="1540" width="2" customWidth="1"/>
    <col min="1541" max="1541" width="14.88671875" customWidth="1"/>
    <col min="1542" max="1542" width="2" customWidth="1"/>
    <col min="1543" max="1543" width="14.88671875" customWidth="1"/>
    <col min="1544" max="1544" width="2.109375" customWidth="1"/>
    <col min="1545" max="1545" width="14.88671875" customWidth="1"/>
    <col min="1546" max="1546" width="2.109375" customWidth="1"/>
    <col min="1547" max="1547" width="14.88671875" customWidth="1"/>
    <col min="1548" max="1549" width="3.88671875" customWidth="1"/>
    <col min="1550" max="1550" width="12.44140625" customWidth="1"/>
    <col min="1551" max="1551" width="2.109375" customWidth="1"/>
    <col min="1552" max="1552" width="12.5546875" customWidth="1"/>
    <col min="1553" max="1553" width="2.109375" customWidth="1"/>
    <col min="1554" max="1554" width="12.88671875" customWidth="1"/>
    <col min="1555" max="1555" width="2.109375" customWidth="1"/>
    <col min="1556" max="1556" width="12.88671875" customWidth="1"/>
    <col min="1557" max="1557" width="2" customWidth="1"/>
    <col min="1558" max="1558" width="11.88671875" customWidth="1"/>
    <col min="1559" max="1559" width="11.44140625" customWidth="1"/>
    <col min="1560" max="1560" width="1.88671875" customWidth="1"/>
    <col min="1561" max="1561" width="11.88671875" customWidth="1"/>
    <col min="1562" max="1562" width="2.109375" customWidth="1"/>
    <col min="1563" max="1563" width="11.44140625" customWidth="1"/>
    <col min="1564" max="1564" width="0.5546875" customWidth="1"/>
    <col min="1565" max="1565" width="2.109375" customWidth="1"/>
    <col min="1566" max="1566" width="10.5546875" customWidth="1"/>
    <col min="1567" max="1567" width="11.109375" customWidth="1"/>
    <col min="1568" max="1568" width="2.109375" customWidth="1"/>
    <col min="1569" max="1569" width="11.109375" customWidth="1"/>
    <col min="1570" max="1570" width="2.109375" customWidth="1"/>
    <col min="1571" max="1571" width="12.44140625" customWidth="1"/>
    <col min="1791" max="1791" width="51" customWidth="1"/>
    <col min="1792" max="1792" width="2.109375" customWidth="1"/>
    <col min="1793" max="1793" width="14.109375" customWidth="1"/>
    <col min="1794" max="1795" width="8.88671875" customWidth="1"/>
    <col min="1796" max="1796" width="2" customWidth="1"/>
    <col min="1797" max="1797" width="14.88671875" customWidth="1"/>
    <col min="1798" max="1798" width="2" customWidth="1"/>
    <col min="1799" max="1799" width="14.88671875" customWidth="1"/>
    <col min="1800" max="1800" width="2.109375" customWidth="1"/>
    <col min="1801" max="1801" width="14.88671875" customWidth="1"/>
    <col min="1802" max="1802" width="2.109375" customWidth="1"/>
    <col min="1803" max="1803" width="14.88671875" customWidth="1"/>
    <col min="1804" max="1805" width="3.88671875" customWidth="1"/>
    <col min="1806" max="1806" width="12.44140625" customWidth="1"/>
    <col min="1807" max="1807" width="2.109375" customWidth="1"/>
    <col min="1808" max="1808" width="12.5546875" customWidth="1"/>
    <col min="1809" max="1809" width="2.109375" customWidth="1"/>
    <col min="1810" max="1810" width="12.88671875" customWidth="1"/>
    <col min="1811" max="1811" width="2.109375" customWidth="1"/>
    <col min="1812" max="1812" width="12.88671875" customWidth="1"/>
    <col min="1813" max="1813" width="2" customWidth="1"/>
    <col min="1814" max="1814" width="11.88671875" customWidth="1"/>
    <col min="1815" max="1815" width="11.44140625" customWidth="1"/>
    <col min="1816" max="1816" width="1.88671875" customWidth="1"/>
    <col min="1817" max="1817" width="11.88671875" customWidth="1"/>
    <col min="1818" max="1818" width="2.109375" customWidth="1"/>
    <col min="1819" max="1819" width="11.44140625" customWidth="1"/>
    <col min="1820" max="1820" width="0.5546875" customWidth="1"/>
    <col min="1821" max="1821" width="2.109375" customWidth="1"/>
    <col min="1822" max="1822" width="10.5546875" customWidth="1"/>
    <col min="1823" max="1823" width="11.109375" customWidth="1"/>
    <col min="1824" max="1824" width="2.109375" customWidth="1"/>
    <col min="1825" max="1825" width="11.109375" customWidth="1"/>
    <col min="1826" max="1826" width="2.109375" customWidth="1"/>
    <col min="1827" max="1827" width="12.44140625" customWidth="1"/>
    <col min="2047" max="2047" width="51" customWidth="1"/>
    <col min="2048" max="2048" width="2.109375" customWidth="1"/>
    <col min="2049" max="2049" width="14.109375" customWidth="1"/>
    <col min="2050" max="2051" width="8.88671875" customWidth="1"/>
    <col min="2052" max="2052" width="2" customWidth="1"/>
    <col min="2053" max="2053" width="14.88671875" customWidth="1"/>
    <col min="2054" max="2054" width="2" customWidth="1"/>
    <col min="2055" max="2055" width="14.88671875" customWidth="1"/>
    <col min="2056" max="2056" width="2.109375" customWidth="1"/>
    <col min="2057" max="2057" width="14.88671875" customWidth="1"/>
    <col min="2058" max="2058" width="2.109375" customWidth="1"/>
    <col min="2059" max="2059" width="14.88671875" customWidth="1"/>
    <col min="2060" max="2061" width="3.88671875" customWidth="1"/>
    <col min="2062" max="2062" width="12.44140625" customWidth="1"/>
    <col min="2063" max="2063" width="2.109375" customWidth="1"/>
    <col min="2064" max="2064" width="12.5546875" customWidth="1"/>
    <col min="2065" max="2065" width="2.109375" customWidth="1"/>
    <col min="2066" max="2066" width="12.88671875" customWidth="1"/>
    <col min="2067" max="2067" width="2.109375" customWidth="1"/>
    <col min="2068" max="2068" width="12.88671875" customWidth="1"/>
    <col min="2069" max="2069" width="2" customWidth="1"/>
    <col min="2070" max="2070" width="11.88671875" customWidth="1"/>
    <col min="2071" max="2071" width="11.44140625" customWidth="1"/>
    <col min="2072" max="2072" width="1.88671875" customWidth="1"/>
    <col min="2073" max="2073" width="11.88671875" customWidth="1"/>
    <col min="2074" max="2074" width="2.109375" customWidth="1"/>
    <col min="2075" max="2075" width="11.44140625" customWidth="1"/>
    <col min="2076" max="2076" width="0.5546875" customWidth="1"/>
    <col min="2077" max="2077" width="2.109375" customWidth="1"/>
    <col min="2078" max="2078" width="10.5546875" customWidth="1"/>
    <col min="2079" max="2079" width="11.109375" customWidth="1"/>
    <col min="2080" max="2080" width="2.109375" customWidth="1"/>
    <col min="2081" max="2081" width="11.109375" customWidth="1"/>
    <col min="2082" max="2082" width="2.109375" customWidth="1"/>
    <col min="2083" max="2083" width="12.44140625" customWidth="1"/>
    <col min="2303" max="2303" width="51" customWidth="1"/>
    <col min="2304" max="2304" width="2.109375" customWidth="1"/>
    <col min="2305" max="2305" width="14.109375" customWidth="1"/>
    <col min="2306" max="2307" width="8.88671875" customWidth="1"/>
    <col min="2308" max="2308" width="2" customWidth="1"/>
    <col min="2309" max="2309" width="14.88671875" customWidth="1"/>
    <col min="2310" max="2310" width="2" customWidth="1"/>
    <col min="2311" max="2311" width="14.88671875" customWidth="1"/>
    <col min="2312" max="2312" width="2.109375" customWidth="1"/>
    <col min="2313" max="2313" width="14.88671875" customWidth="1"/>
    <col min="2314" max="2314" width="2.109375" customWidth="1"/>
    <col min="2315" max="2315" width="14.88671875" customWidth="1"/>
    <col min="2316" max="2317" width="3.88671875" customWidth="1"/>
    <col min="2318" max="2318" width="12.44140625" customWidth="1"/>
    <col min="2319" max="2319" width="2.109375" customWidth="1"/>
    <col min="2320" max="2320" width="12.5546875" customWidth="1"/>
    <col min="2321" max="2321" width="2.109375" customWidth="1"/>
    <col min="2322" max="2322" width="12.88671875" customWidth="1"/>
    <col min="2323" max="2323" width="2.109375" customWidth="1"/>
    <col min="2324" max="2324" width="12.88671875" customWidth="1"/>
    <col min="2325" max="2325" width="2" customWidth="1"/>
    <col min="2326" max="2326" width="11.88671875" customWidth="1"/>
    <col min="2327" max="2327" width="11.44140625" customWidth="1"/>
    <col min="2328" max="2328" width="1.88671875" customWidth="1"/>
    <col min="2329" max="2329" width="11.88671875" customWidth="1"/>
    <col min="2330" max="2330" width="2.109375" customWidth="1"/>
    <col min="2331" max="2331" width="11.44140625" customWidth="1"/>
    <col min="2332" max="2332" width="0.5546875" customWidth="1"/>
    <col min="2333" max="2333" width="2.109375" customWidth="1"/>
    <col min="2334" max="2334" width="10.5546875" customWidth="1"/>
    <col min="2335" max="2335" width="11.109375" customWidth="1"/>
    <col min="2336" max="2336" width="2.109375" customWidth="1"/>
    <col min="2337" max="2337" width="11.109375" customWidth="1"/>
    <col min="2338" max="2338" width="2.109375" customWidth="1"/>
    <col min="2339" max="2339" width="12.44140625" customWidth="1"/>
    <col min="2559" max="2559" width="51" customWidth="1"/>
    <col min="2560" max="2560" width="2.109375" customWidth="1"/>
    <col min="2561" max="2561" width="14.109375" customWidth="1"/>
    <col min="2562" max="2563" width="8.88671875" customWidth="1"/>
    <col min="2564" max="2564" width="2" customWidth="1"/>
    <col min="2565" max="2565" width="14.88671875" customWidth="1"/>
    <col min="2566" max="2566" width="2" customWidth="1"/>
    <col min="2567" max="2567" width="14.88671875" customWidth="1"/>
    <col min="2568" max="2568" width="2.109375" customWidth="1"/>
    <col min="2569" max="2569" width="14.88671875" customWidth="1"/>
    <col min="2570" max="2570" width="2.109375" customWidth="1"/>
    <col min="2571" max="2571" width="14.88671875" customWidth="1"/>
    <col min="2572" max="2573" width="3.88671875" customWidth="1"/>
    <col min="2574" max="2574" width="12.44140625" customWidth="1"/>
    <col min="2575" max="2575" width="2.109375" customWidth="1"/>
    <col min="2576" max="2576" width="12.5546875" customWidth="1"/>
    <col min="2577" max="2577" width="2.109375" customWidth="1"/>
    <col min="2578" max="2578" width="12.88671875" customWidth="1"/>
    <col min="2579" max="2579" width="2.109375" customWidth="1"/>
    <col min="2580" max="2580" width="12.88671875" customWidth="1"/>
    <col min="2581" max="2581" width="2" customWidth="1"/>
    <col min="2582" max="2582" width="11.88671875" customWidth="1"/>
    <col min="2583" max="2583" width="11.44140625" customWidth="1"/>
    <col min="2584" max="2584" width="1.88671875" customWidth="1"/>
    <col min="2585" max="2585" width="11.88671875" customWidth="1"/>
    <col min="2586" max="2586" width="2.109375" customWidth="1"/>
    <col min="2587" max="2587" width="11.44140625" customWidth="1"/>
    <col min="2588" max="2588" width="0.5546875" customWidth="1"/>
    <col min="2589" max="2589" width="2.109375" customWidth="1"/>
    <col min="2590" max="2590" width="10.5546875" customWidth="1"/>
    <col min="2591" max="2591" width="11.109375" customWidth="1"/>
    <col min="2592" max="2592" width="2.109375" customWidth="1"/>
    <col min="2593" max="2593" width="11.109375" customWidth="1"/>
    <col min="2594" max="2594" width="2.109375" customWidth="1"/>
    <col min="2595" max="2595" width="12.44140625" customWidth="1"/>
    <col min="2815" max="2815" width="51" customWidth="1"/>
    <col min="2816" max="2816" width="2.109375" customWidth="1"/>
    <col min="2817" max="2817" width="14.109375" customWidth="1"/>
    <col min="2818" max="2819" width="8.88671875" customWidth="1"/>
    <col min="2820" max="2820" width="2" customWidth="1"/>
    <col min="2821" max="2821" width="14.88671875" customWidth="1"/>
    <col min="2822" max="2822" width="2" customWidth="1"/>
    <col min="2823" max="2823" width="14.88671875" customWidth="1"/>
    <col min="2824" max="2824" width="2.109375" customWidth="1"/>
    <col min="2825" max="2825" width="14.88671875" customWidth="1"/>
    <col min="2826" max="2826" width="2.109375" customWidth="1"/>
    <col min="2827" max="2827" width="14.88671875" customWidth="1"/>
    <col min="2828" max="2829" width="3.88671875" customWidth="1"/>
    <col min="2830" max="2830" width="12.44140625" customWidth="1"/>
    <col min="2831" max="2831" width="2.109375" customWidth="1"/>
    <col min="2832" max="2832" width="12.5546875" customWidth="1"/>
    <col min="2833" max="2833" width="2.109375" customWidth="1"/>
    <col min="2834" max="2834" width="12.88671875" customWidth="1"/>
    <col min="2835" max="2835" width="2.109375" customWidth="1"/>
    <col min="2836" max="2836" width="12.88671875" customWidth="1"/>
    <col min="2837" max="2837" width="2" customWidth="1"/>
    <col min="2838" max="2838" width="11.88671875" customWidth="1"/>
    <col min="2839" max="2839" width="11.44140625" customWidth="1"/>
    <col min="2840" max="2840" width="1.88671875" customWidth="1"/>
    <col min="2841" max="2841" width="11.88671875" customWidth="1"/>
    <col min="2842" max="2842" width="2.109375" customWidth="1"/>
    <col min="2843" max="2843" width="11.44140625" customWidth="1"/>
    <col min="2844" max="2844" width="0.5546875" customWidth="1"/>
    <col min="2845" max="2845" width="2.109375" customWidth="1"/>
    <col min="2846" max="2846" width="10.5546875" customWidth="1"/>
    <col min="2847" max="2847" width="11.109375" customWidth="1"/>
    <col min="2848" max="2848" width="2.109375" customWidth="1"/>
    <col min="2849" max="2849" width="11.109375" customWidth="1"/>
    <col min="2850" max="2850" width="2.109375" customWidth="1"/>
    <col min="2851" max="2851" width="12.44140625" customWidth="1"/>
    <col min="3071" max="3071" width="51" customWidth="1"/>
    <col min="3072" max="3072" width="2.109375" customWidth="1"/>
    <col min="3073" max="3073" width="14.109375" customWidth="1"/>
    <col min="3074" max="3075" width="8.88671875" customWidth="1"/>
    <col min="3076" max="3076" width="2" customWidth="1"/>
    <col min="3077" max="3077" width="14.88671875" customWidth="1"/>
    <col min="3078" max="3078" width="2" customWidth="1"/>
    <col min="3079" max="3079" width="14.88671875" customWidth="1"/>
    <col min="3080" max="3080" width="2.109375" customWidth="1"/>
    <col min="3081" max="3081" width="14.88671875" customWidth="1"/>
    <col min="3082" max="3082" width="2.109375" customWidth="1"/>
    <col min="3083" max="3083" width="14.88671875" customWidth="1"/>
    <col min="3084" max="3085" width="3.88671875" customWidth="1"/>
    <col min="3086" max="3086" width="12.44140625" customWidth="1"/>
    <col min="3087" max="3087" width="2.109375" customWidth="1"/>
    <col min="3088" max="3088" width="12.5546875" customWidth="1"/>
    <col min="3089" max="3089" width="2.109375" customWidth="1"/>
    <col min="3090" max="3090" width="12.88671875" customWidth="1"/>
    <col min="3091" max="3091" width="2.109375" customWidth="1"/>
    <col min="3092" max="3092" width="12.88671875" customWidth="1"/>
    <col min="3093" max="3093" width="2" customWidth="1"/>
    <col min="3094" max="3094" width="11.88671875" customWidth="1"/>
    <col min="3095" max="3095" width="11.44140625" customWidth="1"/>
    <col min="3096" max="3096" width="1.88671875" customWidth="1"/>
    <col min="3097" max="3097" width="11.88671875" customWidth="1"/>
    <col min="3098" max="3098" width="2.109375" customWidth="1"/>
    <col min="3099" max="3099" width="11.44140625" customWidth="1"/>
    <col min="3100" max="3100" width="0.5546875" customWidth="1"/>
    <col min="3101" max="3101" width="2.109375" customWidth="1"/>
    <col min="3102" max="3102" width="10.5546875" customWidth="1"/>
    <col min="3103" max="3103" width="11.109375" customWidth="1"/>
    <col min="3104" max="3104" width="2.109375" customWidth="1"/>
    <col min="3105" max="3105" width="11.109375" customWidth="1"/>
    <col min="3106" max="3106" width="2.109375" customWidth="1"/>
    <col min="3107" max="3107" width="12.44140625" customWidth="1"/>
    <col min="3327" max="3327" width="51" customWidth="1"/>
    <col min="3328" max="3328" width="2.109375" customWidth="1"/>
    <col min="3329" max="3329" width="14.109375" customWidth="1"/>
    <col min="3330" max="3331" width="8.88671875" customWidth="1"/>
    <col min="3332" max="3332" width="2" customWidth="1"/>
    <col min="3333" max="3333" width="14.88671875" customWidth="1"/>
    <col min="3334" max="3334" width="2" customWidth="1"/>
    <col min="3335" max="3335" width="14.88671875" customWidth="1"/>
    <col min="3336" max="3336" width="2.109375" customWidth="1"/>
    <col min="3337" max="3337" width="14.88671875" customWidth="1"/>
    <col min="3338" max="3338" width="2.109375" customWidth="1"/>
    <col min="3339" max="3339" width="14.88671875" customWidth="1"/>
    <col min="3340" max="3341" width="3.88671875" customWidth="1"/>
    <col min="3342" max="3342" width="12.44140625" customWidth="1"/>
    <col min="3343" max="3343" width="2.109375" customWidth="1"/>
    <col min="3344" max="3344" width="12.5546875" customWidth="1"/>
    <col min="3345" max="3345" width="2.109375" customWidth="1"/>
    <col min="3346" max="3346" width="12.88671875" customWidth="1"/>
    <col min="3347" max="3347" width="2.109375" customWidth="1"/>
    <col min="3348" max="3348" width="12.88671875" customWidth="1"/>
    <col min="3349" max="3349" width="2" customWidth="1"/>
    <col min="3350" max="3350" width="11.88671875" customWidth="1"/>
    <col min="3351" max="3351" width="11.44140625" customWidth="1"/>
    <col min="3352" max="3352" width="1.88671875" customWidth="1"/>
    <col min="3353" max="3353" width="11.88671875" customWidth="1"/>
    <col min="3354" max="3354" width="2.109375" customWidth="1"/>
    <col min="3355" max="3355" width="11.44140625" customWidth="1"/>
    <col min="3356" max="3356" width="0.5546875" customWidth="1"/>
    <col min="3357" max="3357" width="2.109375" customWidth="1"/>
    <col min="3358" max="3358" width="10.5546875" customWidth="1"/>
    <col min="3359" max="3359" width="11.109375" customWidth="1"/>
    <col min="3360" max="3360" width="2.109375" customWidth="1"/>
    <col min="3361" max="3361" width="11.109375" customWidth="1"/>
    <col min="3362" max="3362" width="2.109375" customWidth="1"/>
    <col min="3363" max="3363" width="12.44140625" customWidth="1"/>
    <col min="3583" max="3583" width="51" customWidth="1"/>
    <col min="3584" max="3584" width="2.109375" customWidth="1"/>
    <col min="3585" max="3585" width="14.109375" customWidth="1"/>
    <col min="3586" max="3587" width="8.88671875" customWidth="1"/>
    <col min="3588" max="3588" width="2" customWidth="1"/>
    <col min="3589" max="3589" width="14.88671875" customWidth="1"/>
    <col min="3590" max="3590" width="2" customWidth="1"/>
    <col min="3591" max="3591" width="14.88671875" customWidth="1"/>
    <col min="3592" max="3592" width="2.109375" customWidth="1"/>
    <col min="3593" max="3593" width="14.88671875" customWidth="1"/>
    <col min="3594" max="3594" width="2.109375" customWidth="1"/>
    <col min="3595" max="3595" width="14.88671875" customWidth="1"/>
    <col min="3596" max="3597" width="3.88671875" customWidth="1"/>
    <col min="3598" max="3598" width="12.44140625" customWidth="1"/>
    <col min="3599" max="3599" width="2.109375" customWidth="1"/>
    <col min="3600" max="3600" width="12.5546875" customWidth="1"/>
    <col min="3601" max="3601" width="2.109375" customWidth="1"/>
    <col min="3602" max="3602" width="12.88671875" customWidth="1"/>
    <col min="3603" max="3603" width="2.109375" customWidth="1"/>
    <col min="3604" max="3604" width="12.88671875" customWidth="1"/>
    <col min="3605" max="3605" width="2" customWidth="1"/>
    <col min="3606" max="3606" width="11.88671875" customWidth="1"/>
    <col min="3607" max="3607" width="11.44140625" customWidth="1"/>
    <col min="3608" max="3608" width="1.88671875" customWidth="1"/>
    <col min="3609" max="3609" width="11.88671875" customWidth="1"/>
    <col min="3610" max="3610" width="2.109375" customWidth="1"/>
    <col min="3611" max="3611" width="11.44140625" customWidth="1"/>
    <col min="3612" max="3612" width="0.5546875" customWidth="1"/>
    <col min="3613" max="3613" width="2.109375" customWidth="1"/>
    <col min="3614" max="3614" width="10.5546875" customWidth="1"/>
    <col min="3615" max="3615" width="11.109375" customWidth="1"/>
    <col min="3616" max="3616" width="2.109375" customWidth="1"/>
    <col min="3617" max="3617" width="11.109375" customWidth="1"/>
    <col min="3618" max="3618" width="2.109375" customWidth="1"/>
    <col min="3619" max="3619" width="12.44140625" customWidth="1"/>
    <col min="3839" max="3839" width="51" customWidth="1"/>
    <col min="3840" max="3840" width="2.109375" customWidth="1"/>
    <col min="3841" max="3841" width="14.109375" customWidth="1"/>
    <col min="3842" max="3843" width="8.88671875" customWidth="1"/>
    <col min="3844" max="3844" width="2" customWidth="1"/>
    <col min="3845" max="3845" width="14.88671875" customWidth="1"/>
    <col min="3846" max="3846" width="2" customWidth="1"/>
    <col min="3847" max="3847" width="14.88671875" customWidth="1"/>
    <col min="3848" max="3848" width="2.109375" customWidth="1"/>
    <col min="3849" max="3849" width="14.88671875" customWidth="1"/>
    <col min="3850" max="3850" width="2.109375" customWidth="1"/>
    <col min="3851" max="3851" width="14.88671875" customWidth="1"/>
    <col min="3852" max="3853" width="3.88671875" customWidth="1"/>
    <col min="3854" max="3854" width="12.44140625" customWidth="1"/>
    <col min="3855" max="3855" width="2.109375" customWidth="1"/>
    <col min="3856" max="3856" width="12.5546875" customWidth="1"/>
    <col min="3857" max="3857" width="2.109375" customWidth="1"/>
    <col min="3858" max="3858" width="12.88671875" customWidth="1"/>
    <col min="3859" max="3859" width="2.109375" customWidth="1"/>
    <col min="3860" max="3860" width="12.88671875" customWidth="1"/>
    <col min="3861" max="3861" width="2" customWidth="1"/>
    <col min="3862" max="3862" width="11.88671875" customWidth="1"/>
    <col min="3863" max="3863" width="11.44140625" customWidth="1"/>
    <col min="3864" max="3864" width="1.88671875" customWidth="1"/>
    <col min="3865" max="3865" width="11.88671875" customWidth="1"/>
    <col min="3866" max="3866" width="2.109375" customWidth="1"/>
    <col min="3867" max="3867" width="11.44140625" customWidth="1"/>
    <col min="3868" max="3868" width="0.5546875" customWidth="1"/>
    <col min="3869" max="3869" width="2.109375" customWidth="1"/>
    <col min="3870" max="3870" width="10.5546875" customWidth="1"/>
    <col min="3871" max="3871" width="11.109375" customWidth="1"/>
    <col min="3872" max="3872" width="2.109375" customWidth="1"/>
    <col min="3873" max="3873" width="11.109375" customWidth="1"/>
    <col min="3874" max="3874" width="2.109375" customWidth="1"/>
    <col min="3875" max="3875" width="12.44140625" customWidth="1"/>
    <col min="4095" max="4095" width="51" customWidth="1"/>
    <col min="4096" max="4096" width="2.109375" customWidth="1"/>
    <col min="4097" max="4097" width="14.109375" customWidth="1"/>
    <col min="4098" max="4099" width="8.88671875" customWidth="1"/>
    <col min="4100" max="4100" width="2" customWidth="1"/>
    <col min="4101" max="4101" width="14.88671875" customWidth="1"/>
    <col min="4102" max="4102" width="2" customWidth="1"/>
    <col min="4103" max="4103" width="14.88671875" customWidth="1"/>
    <col min="4104" max="4104" width="2.109375" customWidth="1"/>
    <col min="4105" max="4105" width="14.88671875" customWidth="1"/>
    <col min="4106" max="4106" width="2.109375" customWidth="1"/>
    <col min="4107" max="4107" width="14.88671875" customWidth="1"/>
    <col min="4108" max="4109" width="3.88671875" customWidth="1"/>
    <col min="4110" max="4110" width="12.44140625" customWidth="1"/>
    <col min="4111" max="4111" width="2.109375" customWidth="1"/>
    <col min="4112" max="4112" width="12.5546875" customWidth="1"/>
    <col min="4113" max="4113" width="2.109375" customWidth="1"/>
    <col min="4114" max="4114" width="12.88671875" customWidth="1"/>
    <col min="4115" max="4115" width="2.109375" customWidth="1"/>
    <col min="4116" max="4116" width="12.88671875" customWidth="1"/>
    <col min="4117" max="4117" width="2" customWidth="1"/>
    <col min="4118" max="4118" width="11.88671875" customWidth="1"/>
    <col min="4119" max="4119" width="11.44140625" customWidth="1"/>
    <col min="4120" max="4120" width="1.88671875" customWidth="1"/>
    <col min="4121" max="4121" width="11.88671875" customWidth="1"/>
    <col min="4122" max="4122" width="2.109375" customWidth="1"/>
    <col min="4123" max="4123" width="11.44140625" customWidth="1"/>
    <col min="4124" max="4124" width="0.5546875" customWidth="1"/>
    <col min="4125" max="4125" width="2.109375" customWidth="1"/>
    <col min="4126" max="4126" width="10.5546875" customWidth="1"/>
    <col min="4127" max="4127" width="11.109375" customWidth="1"/>
    <col min="4128" max="4128" width="2.109375" customWidth="1"/>
    <col min="4129" max="4129" width="11.109375" customWidth="1"/>
    <col min="4130" max="4130" width="2.109375" customWidth="1"/>
    <col min="4131" max="4131" width="12.44140625" customWidth="1"/>
    <col min="4351" max="4351" width="51" customWidth="1"/>
    <col min="4352" max="4352" width="2.109375" customWidth="1"/>
    <col min="4353" max="4353" width="14.109375" customWidth="1"/>
    <col min="4354" max="4355" width="8.88671875" customWidth="1"/>
    <col min="4356" max="4356" width="2" customWidth="1"/>
    <col min="4357" max="4357" width="14.88671875" customWidth="1"/>
    <col min="4358" max="4358" width="2" customWidth="1"/>
    <col min="4359" max="4359" width="14.88671875" customWidth="1"/>
    <col min="4360" max="4360" width="2.109375" customWidth="1"/>
    <col min="4361" max="4361" width="14.88671875" customWidth="1"/>
    <col min="4362" max="4362" width="2.109375" customWidth="1"/>
    <col min="4363" max="4363" width="14.88671875" customWidth="1"/>
    <col min="4364" max="4365" width="3.88671875" customWidth="1"/>
    <col min="4366" max="4366" width="12.44140625" customWidth="1"/>
    <col min="4367" max="4367" width="2.109375" customWidth="1"/>
    <col min="4368" max="4368" width="12.5546875" customWidth="1"/>
    <col min="4369" max="4369" width="2.109375" customWidth="1"/>
    <col min="4370" max="4370" width="12.88671875" customWidth="1"/>
    <col min="4371" max="4371" width="2.109375" customWidth="1"/>
    <col min="4372" max="4372" width="12.88671875" customWidth="1"/>
    <col min="4373" max="4373" width="2" customWidth="1"/>
    <col min="4374" max="4374" width="11.88671875" customWidth="1"/>
    <col min="4375" max="4375" width="11.44140625" customWidth="1"/>
    <col min="4376" max="4376" width="1.88671875" customWidth="1"/>
    <col min="4377" max="4377" width="11.88671875" customWidth="1"/>
    <col min="4378" max="4378" width="2.109375" customWidth="1"/>
    <col min="4379" max="4379" width="11.44140625" customWidth="1"/>
    <col min="4380" max="4380" width="0.5546875" customWidth="1"/>
    <col min="4381" max="4381" width="2.109375" customWidth="1"/>
    <col min="4382" max="4382" width="10.5546875" customWidth="1"/>
    <col min="4383" max="4383" width="11.109375" customWidth="1"/>
    <col min="4384" max="4384" width="2.109375" customWidth="1"/>
    <col min="4385" max="4385" width="11.109375" customWidth="1"/>
    <col min="4386" max="4386" width="2.109375" customWidth="1"/>
    <col min="4387" max="4387" width="12.44140625" customWidth="1"/>
    <col min="4607" max="4607" width="51" customWidth="1"/>
    <col min="4608" max="4608" width="2.109375" customWidth="1"/>
    <col min="4609" max="4609" width="14.109375" customWidth="1"/>
    <col min="4610" max="4611" width="8.88671875" customWidth="1"/>
    <col min="4612" max="4612" width="2" customWidth="1"/>
    <col min="4613" max="4613" width="14.88671875" customWidth="1"/>
    <col min="4614" max="4614" width="2" customWidth="1"/>
    <col min="4615" max="4615" width="14.88671875" customWidth="1"/>
    <col min="4616" max="4616" width="2.109375" customWidth="1"/>
    <col min="4617" max="4617" width="14.88671875" customWidth="1"/>
    <col min="4618" max="4618" width="2.109375" customWidth="1"/>
    <col min="4619" max="4619" width="14.88671875" customWidth="1"/>
    <col min="4620" max="4621" width="3.88671875" customWidth="1"/>
    <col min="4622" max="4622" width="12.44140625" customWidth="1"/>
    <col min="4623" max="4623" width="2.109375" customWidth="1"/>
    <col min="4624" max="4624" width="12.5546875" customWidth="1"/>
    <col min="4625" max="4625" width="2.109375" customWidth="1"/>
    <col min="4626" max="4626" width="12.88671875" customWidth="1"/>
    <col min="4627" max="4627" width="2.109375" customWidth="1"/>
    <col min="4628" max="4628" width="12.88671875" customWidth="1"/>
    <col min="4629" max="4629" width="2" customWidth="1"/>
    <col min="4630" max="4630" width="11.88671875" customWidth="1"/>
    <col min="4631" max="4631" width="11.44140625" customWidth="1"/>
    <col min="4632" max="4632" width="1.88671875" customWidth="1"/>
    <col min="4633" max="4633" width="11.88671875" customWidth="1"/>
    <col min="4634" max="4634" width="2.109375" customWidth="1"/>
    <col min="4635" max="4635" width="11.44140625" customWidth="1"/>
    <col min="4636" max="4636" width="0.5546875" customWidth="1"/>
    <col min="4637" max="4637" width="2.109375" customWidth="1"/>
    <col min="4638" max="4638" width="10.5546875" customWidth="1"/>
    <col min="4639" max="4639" width="11.109375" customWidth="1"/>
    <col min="4640" max="4640" width="2.109375" customWidth="1"/>
    <col min="4641" max="4641" width="11.109375" customWidth="1"/>
    <col min="4642" max="4642" width="2.109375" customWidth="1"/>
    <col min="4643" max="4643" width="12.44140625" customWidth="1"/>
    <col min="4863" max="4863" width="51" customWidth="1"/>
    <col min="4864" max="4864" width="2.109375" customWidth="1"/>
    <col min="4865" max="4865" width="14.109375" customWidth="1"/>
    <col min="4866" max="4867" width="8.88671875" customWidth="1"/>
    <col min="4868" max="4868" width="2" customWidth="1"/>
    <col min="4869" max="4869" width="14.88671875" customWidth="1"/>
    <col min="4870" max="4870" width="2" customWidth="1"/>
    <col min="4871" max="4871" width="14.88671875" customWidth="1"/>
    <col min="4872" max="4872" width="2.109375" customWidth="1"/>
    <col min="4873" max="4873" width="14.88671875" customWidth="1"/>
    <col min="4874" max="4874" width="2.109375" customWidth="1"/>
    <col min="4875" max="4875" width="14.88671875" customWidth="1"/>
    <col min="4876" max="4877" width="3.88671875" customWidth="1"/>
    <col min="4878" max="4878" width="12.44140625" customWidth="1"/>
    <col min="4879" max="4879" width="2.109375" customWidth="1"/>
    <col min="4880" max="4880" width="12.5546875" customWidth="1"/>
    <col min="4881" max="4881" width="2.109375" customWidth="1"/>
    <col min="4882" max="4882" width="12.88671875" customWidth="1"/>
    <col min="4883" max="4883" width="2.109375" customWidth="1"/>
    <col min="4884" max="4884" width="12.88671875" customWidth="1"/>
    <col min="4885" max="4885" width="2" customWidth="1"/>
    <col min="4886" max="4886" width="11.88671875" customWidth="1"/>
    <col min="4887" max="4887" width="11.44140625" customWidth="1"/>
    <col min="4888" max="4888" width="1.88671875" customWidth="1"/>
    <col min="4889" max="4889" width="11.88671875" customWidth="1"/>
    <col min="4890" max="4890" width="2.109375" customWidth="1"/>
    <col min="4891" max="4891" width="11.44140625" customWidth="1"/>
    <col min="4892" max="4892" width="0.5546875" customWidth="1"/>
    <col min="4893" max="4893" width="2.109375" customWidth="1"/>
    <col min="4894" max="4894" width="10.5546875" customWidth="1"/>
    <col min="4895" max="4895" width="11.109375" customWidth="1"/>
    <col min="4896" max="4896" width="2.109375" customWidth="1"/>
    <col min="4897" max="4897" width="11.109375" customWidth="1"/>
    <col min="4898" max="4898" width="2.109375" customWidth="1"/>
    <col min="4899" max="4899" width="12.44140625" customWidth="1"/>
    <col min="5119" max="5119" width="51" customWidth="1"/>
    <col min="5120" max="5120" width="2.109375" customWidth="1"/>
    <col min="5121" max="5121" width="14.109375" customWidth="1"/>
    <col min="5122" max="5123" width="8.88671875" customWidth="1"/>
    <col min="5124" max="5124" width="2" customWidth="1"/>
    <col min="5125" max="5125" width="14.88671875" customWidth="1"/>
    <col min="5126" max="5126" width="2" customWidth="1"/>
    <col min="5127" max="5127" width="14.88671875" customWidth="1"/>
    <col min="5128" max="5128" width="2.109375" customWidth="1"/>
    <col min="5129" max="5129" width="14.88671875" customWidth="1"/>
    <col min="5130" max="5130" width="2.109375" customWidth="1"/>
    <col min="5131" max="5131" width="14.88671875" customWidth="1"/>
    <col min="5132" max="5133" width="3.88671875" customWidth="1"/>
    <col min="5134" max="5134" width="12.44140625" customWidth="1"/>
    <col min="5135" max="5135" width="2.109375" customWidth="1"/>
    <col min="5136" max="5136" width="12.5546875" customWidth="1"/>
    <col min="5137" max="5137" width="2.109375" customWidth="1"/>
    <col min="5138" max="5138" width="12.88671875" customWidth="1"/>
    <col min="5139" max="5139" width="2.109375" customWidth="1"/>
    <col min="5140" max="5140" width="12.88671875" customWidth="1"/>
    <col min="5141" max="5141" width="2" customWidth="1"/>
    <col min="5142" max="5142" width="11.88671875" customWidth="1"/>
    <col min="5143" max="5143" width="11.44140625" customWidth="1"/>
    <col min="5144" max="5144" width="1.88671875" customWidth="1"/>
    <col min="5145" max="5145" width="11.88671875" customWidth="1"/>
    <col min="5146" max="5146" width="2.109375" customWidth="1"/>
    <col min="5147" max="5147" width="11.44140625" customWidth="1"/>
    <col min="5148" max="5148" width="0.5546875" customWidth="1"/>
    <col min="5149" max="5149" width="2.109375" customWidth="1"/>
    <col min="5150" max="5150" width="10.5546875" customWidth="1"/>
    <col min="5151" max="5151" width="11.109375" customWidth="1"/>
    <col min="5152" max="5152" width="2.109375" customWidth="1"/>
    <col min="5153" max="5153" width="11.109375" customWidth="1"/>
    <col min="5154" max="5154" width="2.109375" customWidth="1"/>
    <col min="5155" max="5155" width="12.44140625" customWidth="1"/>
    <col min="5375" max="5375" width="51" customWidth="1"/>
    <col min="5376" max="5376" width="2.109375" customWidth="1"/>
    <col min="5377" max="5377" width="14.109375" customWidth="1"/>
    <col min="5378" max="5379" width="8.88671875" customWidth="1"/>
    <col min="5380" max="5380" width="2" customWidth="1"/>
    <col min="5381" max="5381" width="14.88671875" customWidth="1"/>
    <col min="5382" max="5382" width="2" customWidth="1"/>
    <col min="5383" max="5383" width="14.88671875" customWidth="1"/>
    <col min="5384" max="5384" width="2.109375" customWidth="1"/>
    <col min="5385" max="5385" width="14.88671875" customWidth="1"/>
    <col min="5386" max="5386" width="2.109375" customWidth="1"/>
    <col min="5387" max="5387" width="14.88671875" customWidth="1"/>
    <col min="5388" max="5389" width="3.88671875" customWidth="1"/>
    <col min="5390" max="5390" width="12.44140625" customWidth="1"/>
    <col min="5391" max="5391" width="2.109375" customWidth="1"/>
    <col min="5392" max="5392" width="12.5546875" customWidth="1"/>
    <col min="5393" max="5393" width="2.109375" customWidth="1"/>
    <col min="5394" max="5394" width="12.88671875" customWidth="1"/>
    <col min="5395" max="5395" width="2.109375" customWidth="1"/>
    <col min="5396" max="5396" width="12.88671875" customWidth="1"/>
    <col min="5397" max="5397" width="2" customWidth="1"/>
    <col min="5398" max="5398" width="11.88671875" customWidth="1"/>
    <col min="5399" max="5399" width="11.44140625" customWidth="1"/>
    <col min="5400" max="5400" width="1.88671875" customWidth="1"/>
    <col min="5401" max="5401" width="11.88671875" customWidth="1"/>
    <col min="5402" max="5402" width="2.109375" customWidth="1"/>
    <col min="5403" max="5403" width="11.44140625" customWidth="1"/>
    <col min="5404" max="5404" width="0.5546875" customWidth="1"/>
    <col min="5405" max="5405" width="2.109375" customWidth="1"/>
    <col min="5406" max="5406" width="10.5546875" customWidth="1"/>
    <col min="5407" max="5407" width="11.109375" customWidth="1"/>
    <col min="5408" max="5408" width="2.109375" customWidth="1"/>
    <col min="5409" max="5409" width="11.109375" customWidth="1"/>
    <col min="5410" max="5410" width="2.109375" customWidth="1"/>
    <col min="5411" max="5411" width="12.44140625" customWidth="1"/>
    <col min="5631" max="5631" width="51" customWidth="1"/>
    <col min="5632" max="5632" width="2.109375" customWidth="1"/>
    <col min="5633" max="5633" width="14.109375" customWidth="1"/>
    <col min="5634" max="5635" width="8.88671875" customWidth="1"/>
    <col min="5636" max="5636" width="2" customWidth="1"/>
    <col min="5637" max="5637" width="14.88671875" customWidth="1"/>
    <col min="5638" max="5638" width="2" customWidth="1"/>
    <col min="5639" max="5639" width="14.88671875" customWidth="1"/>
    <col min="5640" max="5640" width="2.109375" customWidth="1"/>
    <col min="5641" max="5641" width="14.88671875" customWidth="1"/>
    <col min="5642" max="5642" width="2.109375" customWidth="1"/>
    <col min="5643" max="5643" width="14.88671875" customWidth="1"/>
    <col min="5644" max="5645" width="3.88671875" customWidth="1"/>
    <col min="5646" max="5646" width="12.44140625" customWidth="1"/>
    <col min="5647" max="5647" width="2.109375" customWidth="1"/>
    <col min="5648" max="5648" width="12.5546875" customWidth="1"/>
    <col min="5649" max="5649" width="2.109375" customWidth="1"/>
    <col min="5650" max="5650" width="12.88671875" customWidth="1"/>
    <col min="5651" max="5651" width="2.109375" customWidth="1"/>
    <col min="5652" max="5652" width="12.88671875" customWidth="1"/>
    <col min="5653" max="5653" width="2" customWidth="1"/>
    <col min="5654" max="5654" width="11.88671875" customWidth="1"/>
    <col min="5655" max="5655" width="11.44140625" customWidth="1"/>
    <col min="5656" max="5656" width="1.88671875" customWidth="1"/>
    <col min="5657" max="5657" width="11.88671875" customWidth="1"/>
    <col min="5658" max="5658" width="2.109375" customWidth="1"/>
    <col min="5659" max="5659" width="11.44140625" customWidth="1"/>
    <col min="5660" max="5660" width="0.5546875" customWidth="1"/>
    <col min="5661" max="5661" width="2.109375" customWidth="1"/>
    <col min="5662" max="5662" width="10.5546875" customWidth="1"/>
    <col min="5663" max="5663" width="11.109375" customWidth="1"/>
    <col min="5664" max="5664" width="2.109375" customWidth="1"/>
    <col min="5665" max="5665" width="11.109375" customWidth="1"/>
    <col min="5666" max="5666" width="2.109375" customWidth="1"/>
    <col min="5667" max="5667" width="12.44140625" customWidth="1"/>
    <col min="5887" max="5887" width="51" customWidth="1"/>
    <col min="5888" max="5888" width="2.109375" customWidth="1"/>
    <col min="5889" max="5889" width="14.109375" customWidth="1"/>
    <col min="5890" max="5891" width="8.88671875" customWidth="1"/>
    <col min="5892" max="5892" width="2" customWidth="1"/>
    <col min="5893" max="5893" width="14.88671875" customWidth="1"/>
    <col min="5894" max="5894" width="2" customWidth="1"/>
    <col min="5895" max="5895" width="14.88671875" customWidth="1"/>
    <col min="5896" max="5896" width="2.109375" customWidth="1"/>
    <col min="5897" max="5897" width="14.88671875" customWidth="1"/>
    <col min="5898" max="5898" width="2.109375" customWidth="1"/>
    <col min="5899" max="5899" width="14.88671875" customWidth="1"/>
    <col min="5900" max="5901" width="3.88671875" customWidth="1"/>
    <col min="5902" max="5902" width="12.44140625" customWidth="1"/>
    <col min="5903" max="5903" width="2.109375" customWidth="1"/>
    <col min="5904" max="5904" width="12.5546875" customWidth="1"/>
    <col min="5905" max="5905" width="2.109375" customWidth="1"/>
    <col min="5906" max="5906" width="12.88671875" customWidth="1"/>
    <col min="5907" max="5907" width="2.109375" customWidth="1"/>
    <col min="5908" max="5908" width="12.88671875" customWidth="1"/>
    <col min="5909" max="5909" width="2" customWidth="1"/>
    <col min="5910" max="5910" width="11.88671875" customWidth="1"/>
    <col min="5911" max="5911" width="11.44140625" customWidth="1"/>
    <col min="5912" max="5912" width="1.88671875" customWidth="1"/>
    <col min="5913" max="5913" width="11.88671875" customWidth="1"/>
    <col min="5914" max="5914" width="2.109375" customWidth="1"/>
    <col min="5915" max="5915" width="11.44140625" customWidth="1"/>
    <col min="5916" max="5916" width="0.5546875" customWidth="1"/>
    <col min="5917" max="5917" width="2.109375" customWidth="1"/>
    <col min="5918" max="5918" width="10.5546875" customWidth="1"/>
    <col min="5919" max="5919" width="11.109375" customWidth="1"/>
    <col min="5920" max="5920" width="2.109375" customWidth="1"/>
    <col min="5921" max="5921" width="11.109375" customWidth="1"/>
    <col min="5922" max="5922" width="2.109375" customWidth="1"/>
    <col min="5923" max="5923" width="12.44140625" customWidth="1"/>
    <col min="6143" max="6143" width="51" customWidth="1"/>
    <col min="6144" max="6144" width="2.109375" customWidth="1"/>
    <col min="6145" max="6145" width="14.109375" customWidth="1"/>
    <col min="6146" max="6147" width="8.88671875" customWidth="1"/>
    <col min="6148" max="6148" width="2" customWidth="1"/>
    <col min="6149" max="6149" width="14.88671875" customWidth="1"/>
    <col min="6150" max="6150" width="2" customWidth="1"/>
    <col min="6151" max="6151" width="14.88671875" customWidth="1"/>
    <col min="6152" max="6152" width="2.109375" customWidth="1"/>
    <col min="6153" max="6153" width="14.88671875" customWidth="1"/>
    <col min="6154" max="6154" width="2.109375" customWidth="1"/>
    <col min="6155" max="6155" width="14.88671875" customWidth="1"/>
    <col min="6156" max="6157" width="3.88671875" customWidth="1"/>
    <col min="6158" max="6158" width="12.44140625" customWidth="1"/>
    <col min="6159" max="6159" width="2.109375" customWidth="1"/>
    <col min="6160" max="6160" width="12.5546875" customWidth="1"/>
    <col min="6161" max="6161" width="2.109375" customWidth="1"/>
    <col min="6162" max="6162" width="12.88671875" customWidth="1"/>
    <col min="6163" max="6163" width="2.109375" customWidth="1"/>
    <col min="6164" max="6164" width="12.88671875" customWidth="1"/>
    <col min="6165" max="6165" width="2" customWidth="1"/>
    <col min="6166" max="6166" width="11.88671875" customWidth="1"/>
    <col min="6167" max="6167" width="11.44140625" customWidth="1"/>
    <col min="6168" max="6168" width="1.88671875" customWidth="1"/>
    <col min="6169" max="6169" width="11.88671875" customWidth="1"/>
    <col min="6170" max="6170" width="2.109375" customWidth="1"/>
    <col min="6171" max="6171" width="11.44140625" customWidth="1"/>
    <col min="6172" max="6172" width="0.5546875" customWidth="1"/>
    <col min="6173" max="6173" width="2.109375" customWidth="1"/>
    <col min="6174" max="6174" width="10.5546875" customWidth="1"/>
    <col min="6175" max="6175" width="11.109375" customWidth="1"/>
    <col min="6176" max="6176" width="2.109375" customWidth="1"/>
    <col min="6177" max="6177" width="11.109375" customWidth="1"/>
    <col min="6178" max="6178" width="2.109375" customWidth="1"/>
    <col min="6179" max="6179" width="12.44140625" customWidth="1"/>
    <col min="6399" max="6399" width="51" customWidth="1"/>
    <col min="6400" max="6400" width="2.109375" customWidth="1"/>
    <col min="6401" max="6401" width="14.109375" customWidth="1"/>
    <col min="6402" max="6403" width="8.88671875" customWidth="1"/>
    <col min="6404" max="6404" width="2" customWidth="1"/>
    <col min="6405" max="6405" width="14.88671875" customWidth="1"/>
    <col min="6406" max="6406" width="2" customWidth="1"/>
    <col min="6407" max="6407" width="14.88671875" customWidth="1"/>
    <col min="6408" max="6408" width="2.109375" customWidth="1"/>
    <col min="6409" max="6409" width="14.88671875" customWidth="1"/>
    <col min="6410" max="6410" width="2.109375" customWidth="1"/>
    <col min="6411" max="6411" width="14.88671875" customWidth="1"/>
    <col min="6412" max="6413" width="3.88671875" customWidth="1"/>
    <col min="6414" max="6414" width="12.44140625" customWidth="1"/>
    <col min="6415" max="6415" width="2.109375" customWidth="1"/>
    <col min="6416" max="6416" width="12.5546875" customWidth="1"/>
    <col min="6417" max="6417" width="2.109375" customWidth="1"/>
    <col min="6418" max="6418" width="12.88671875" customWidth="1"/>
    <col min="6419" max="6419" width="2.109375" customWidth="1"/>
    <col min="6420" max="6420" width="12.88671875" customWidth="1"/>
    <col min="6421" max="6421" width="2" customWidth="1"/>
    <col min="6422" max="6422" width="11.88671875" customWidth="1"/>
    <col min="6423" max="6423" width="11.44140625" customWidth="1"/>
    <col min="6424" max="6424" width="1.88671875" customWidth="1"/>
    <col min="6425" max="6425" width="11.88671875" customWidth="1"/>
    <col min="6426" max="6426" width="2.109375" customWidth="1"/>
    <col min="6427" max="6427" width="11.44140625" customWidth="1"/>
    <col min="6428" max="6428" width="0.5546875" customWidth="1"/>
    <col min="6429" max="6429" width="2.109375" customWidth="1"/>
    <col min="6430" max="6430" width="10.5546875" customWidth="1"/>
    <col min="6431" max="6431" width="11.109375" customWidth="1"/>
    <col min="6432" max="6432" width="2.109375" customWidth="1"/>
    <col min="6433" max="6433" width="11.109375" customWidth="1"/>
    <col min="6434" max="6434" width="2.109375" customWidth="1"/>
    <col min="6435" max="6435" width="12.44140625" customWidth="1"/>
    <col min="6655" max="6655" width="51" customWidth="1"/>
    <col min="6656" max="6656" width="2.109375" customWidth="1"/>
    <col min="6657" max="6657" width="14.109375" customWidth="1"/>
    <col min="6658" max="6659" width="8.88671875" customWidth="1"/>
    <col min="6660" max="6660" width="2" customWidth="1"/>
    <col min="6661" max="6661" width="14.88671875" customWidth="1"/>
    <col min="6662" max="6662" width="2" customWidth="1"/>
    <col min="6663" max="6663" width="14.88671875" customWidth="1"/>
    <col min="6664" max="6664" width="2.109375" customWidth="1"/>
    <col min="6665" max="6665" width="14.88671875" customWidth="1"/>
    <col min="6666" max="6666" width="2.109375" customWidth="1"/>
    <col min="6667" max="6667" width="14.88671875" customWidth="1"/>
    <col min="6668" max="6669" width="3.88671875" customWidth="1"/>
    <col min="6670" max="6670" width="12.44140625" customWidth="1"/>
    <col min="6671" max="6671" width="2.109375" customWidth="1"/>
    <col min="6672" max="6672" width="12.5546875" customWidth="1"/>
    <col min="6673" max="6673" width="2.109375" customWidth="1"/>
    <col min="6674" max="6674" width="12.88671875" customWidth="1"/>
    <col min="6675" max="6675" width="2.109375" customWidth="1"/>
    <col min="6676" max="6676" width="12.88671875" customWidth="1"/>
    <col min="6677" max="6677" width="2" customWidth="1"/>
    <col min="6678" max="6678" width="11.88671875" customWidth="1"/>
    <col min="6679" max="6679" width="11.44140625" customWidth="1"/>
    <col min="6680" max="6680" width="1.88671875" customWidth="1"/>
    <col min="6681" max="6681" width="11.88671875" customWidth="1"/>
    <col min="6682" max="6682" width="2.109375" customWidth="1"/>
    <col min="6683" max="6683" width="11.44140625" customWidth="1"/>
    <col min="6684" max="6684" width="0.5546875" customWidth="1"/>
    <col min="6685" max="6685" width="2.109375" customWidth="1"/>
    <col min="6686" max="6686" width="10.5546875" customWidth="1"/>
    <col min="6687" max="6687" width="11.109375" customWidth="1"/>
    <col min="6688" max="6688" width="2.109375" customWidth="1"/>
    <col min="6689" max="6689" width="11.109375" customWidth="1"/>
    <col min="6690" max="6690" width="2.109375" customWidth="1"/>
    <col min="6691" max="6691" width="12.44140625" customWidth="1"/>
    <col min="6911" max="6911" width="51" customWidth="1"/>
    <col min="6912" max="6912" width="2.109375" customWidth="1"/>
    <col min="6913" max="6913" width="14.109375" customWidth="1"/>
    <col min="6914" max="6915" width="8.88671875" customWidth="1"/>
    <col min="6916" max="6916" width="2" customWidth="1"/>
    <col min="6917" max="6917" width="14.88671875" customWidth="1"/>
    <col min="6918" max="6918" width="2" customWidth="1"/>
    <col min="6919" max="6919" width="14.88671875" customWidth="1"/>
    <col min="6920" max="6920" width="2.109375" customWidth="1"/>
    <col min="6921" max="6921" width="14.88671875" customWidth="1"/>
    <col min="6922" max="6922" width="2.109375" customWidth="1"/>
    <col min="6923" max="6923" width="14.88671875" customWidth="1"/>
    <col min="6924" max="6925" width="3.88671875" customWidth="1"/>
    <col min="6926" max="6926" width="12.44140625" customWidth="1"/>
    <col min="6927" max="6927" width="2.109375" customWidth="1"/>
    <col min="6928" max="6928" width="12.5546875" customWidth="1"/>
    <col min="6929" max="6929" width="2.109375" customWidth="1"/>
    <col min="6930" max="6930" width="12.88671875" customWidth="1"/>
    <col min="6931" max="6931" width="2.109375" customWidth="1"/>
    <col min="6932" max="6932" width="12.88671875" customWidth="1"/>
    <col min="6933" max="6933" width="2" customWidth="1"/>
    <col min="6934" max="6934" width="11.88671875" customWidth="1"/>
    <col min="6935" max="6935" width="11.44140625" customWidth="1"/>
    <col min="6936" max="6936" width="1.88671875" customWidth="1"/>
    <col min="6937" max="6937" width="11.88671875" customWidth="1"/>
    <col min="6938" max="6938" width="2.109375" customWidth="1"/>
    <col min="6939" max="6939" width="11.44140625" customWidth="1"/>
    <col min="6940" max="6940" width="0.5546875" customWidth="1"/>
    <col min="6941" max="6941" width="2.109375" customWidth="1"/>
    <col min="6942" max="6942" width="10.5546875" customWidth="1"/>
    <col min="6943" max="6943" width="11.109375" customWidth="1"/>
    <col min="6944" max="6944" width="2.109375" customWidth="1"/>
    <col min="6945" max="6945" width="11.109375" customWidth="1"/>
    <col min="6946" max="6946" width="2.109375" customWidth="1"/>
    <col min="6947" max="6947" width="12.44140625" customWidth="1"/>
    <col min="7167" max="7167" width="51" customWidth="1"/>
    <col min="7168" max="7168" width="2.109375" customWidth="1"/>
    <col min="7169" max="7169" width="14.109375" customWidth="1"/>
    <col min="7170" max="7171" width="8.88671875" customWidth="1"/>
    <col min="7172" max="7172" width="2" customWidth="1"/>
    <col min="7173" max="7173" width="14.88671875" customWidth="1"/>
    <col min="7174" max="7174" width="2" customWidth="1"/>
    <col min="7175" max="7175" width="14.88671875" customWidth="1"/>
    <col min="7176" max="7176" width="2.109375" customWidth="1"/>
    <col min="7177" max="7177" width="14.88671875" customWidth="1"/>
    <col min="7178" max="7178" width="2.109375" customWidth="1"/>
    <col min="7179" max="7179" width="14.88671875" customWidth="1"/>
    <col min="7180" max="7181" width="3.88671875" customWidth="1"/>
    <col min="7182" max="7182" width="12.44140625" customWidth="1"/>
    <col min="7183" max="7183" width="2.109375" customWidth="1"/>
    <col min="7184" max="7184" width="12.5546875" customWidth="1"/>
    <col min="7185" max="7185" width="2.109375" customWidth="1"/>
    <col min="7186" max="7186" width="12.88671875" customWidth="1"/>
    <col min="7187" max="7187" width="2.109375" customWidth="1"/>
    <col min="7188" max="7188" width="12.88671875" customWidth="1"/>
    <col min="7189" max="7189" width="2" customWidth="1"/>
    <col min="7190" max="7190" width="11.88671875" customWidth="1"/>
    <col min="7191" max="7191" width="11.44140625" customWidth="1"/>
    <col min="7192" max="7192" width="1.88671875" customWidth="1"/>
    <col min="7193" max="7193" width="11.88671875" customWidth="1"/>
    <col min="7194" max="7194" width="2.109375" customWidth="1"/>
    <col min="7195" max="7195" width="11.44140625" customWidth="1"/>
    <col min="7196" max="7196" width="0.5546875" customWidth="1"/>
    <col min="7197" max="7197" width="2.109375" customWidth="1"/>
    <col min="7198" max="7198" width="10.5546875" customWidth="1"/>
    <col min="7199" max="7199" width="11.109375" customWidth="1"/>
    <col min="7200" max="7200" width="2.109375" customWidth="1"/>
    <col min="7201" max="7201" width="11.109375" customWidth="1"/>
    <col min="7202" max="7202" width="2.109375" customWidth="1"/>
    <col min="7203" max="7203" width="12.44140625" customWidth="1"/>
    <col min="7423" max="7423" width="51" customWidth="1"/>
    <col min="7424" max="7424" width="2.109375" customWidth="1"/>
    <col min="7425" max="7425" width="14.109375" customWidth="1"/>
    <col min="7426" max="7427" width="8.88671875" customWidth="1"/>
    <col min="7428" max="7428" width="2" customWidth="1"/>
    <col min="7429" max="7429" width="14.88671875" customWidth="1"/>
    <col min="7430" max="7430" width="2" customWidth="1"/>
    <col min="7431" max="7431" width="14.88671875" customWidth="1"/>
    <col min="7432" max="7432" width="2.109375" customWidth="1"/>
    <col min="7433" max="7433" width="14.88671875" customWidth="1"/>
    <col min="7434" max="7434" width="2.109375" customWidth="1"/>
    <col min="7435" max="7435" width="14.88671875" customWidth="1"/>
    <col min="7436" max="7437" width="3.88671875" customWidth="1"/>
    <col min="7438" max="7438" width="12.44140625" customWidth="1"/>
    <col min="7439" max="7439" width="2.109375" customWidth="1"/>
    <col min="7440" max="7440" width="12.5546875" customWidth="1"/>
    <col min="7441" max="7441" width="2.109375" customWidth="1"/>
    <col min="7442" max="7442" width="12.88671875" customWidth="1"/>
    <col min="7443" max="7443" width="2.109375" customWidth="1"/>
    <col min="7444" max="7444" width="12.88671875" customWidth="1"/>
    <col min="7445" max="7445" width="2" customWidth="1"/>
    <col min="7446" max="7446" width="11.88671875" customWidth="1"/>
    <col min="7447" max="7447" width="11.44140625" customWidth="1"/>
    <col min="7448" max="7448" width="1.88671875" customWidth="1"/>
    <col min="7449" max="7449" width="11.88671875" customWidth="1"/>
    <col min="7450" max="7450" width="2.109375" customWidth="1"/>
    <col min="7451" max="7451" width="11.44140625" customWidth="1"/>
    <col min="7452" max="7452" width="0.5546875" customWidth="1"/>
    <col min="7453" max="7453" width="2.109375" customWidth="1"/>
    <col min="7454" max="7454" width="10.5546875" customWidth="1"/>
    <col min="7455" max="7455" width="11.109375" customWidth="1"/>
    <col min="7456" max="7456" width="2.109375" customWidth="1"/>
    <col min="7457" max="7457" width="11.109375" customWidth="1"/>
    <col min="7458" max="7458" width="2.109375" customWidth="1"/>
    <col min="7459" max="7459" width="12.44140625" customWidth="1"/>
    <col min="7679" max="7679" width="51" customWidth="1"/>
    <col min="7680" max="7680" width="2.109375" customWidth="1"/>
    <col min="7681" max="7681" width="14.109375" customWidth="1"/>
    <col min="7682" max="7683" width="8.88671875" customWidth="1"/>
    <col min="7684" max="7684" width="2" customWidth="1"/>
    <col min="7685" max="7685" width="14.88671875" customWidth="1"/>
    <col min="7686" max="7686" width="2" customWidth="1"/>
    <col min="7687" max="7687" width="14.88671875" customWidth="1"/>
    <col min="7688" max="7688" width="2.109375" customWidth="1"/>
    <col min="7689" max="7689" width="14.88671875" customWidth="1"/>
    <col min="7690" max="7690" width="2.109375" customWidth="1"/>
    <col min="7691" max="7691" width="14.88671875" customWidth="1"/>
    <col min="7692" max="7693" width="3.88671875" customWidth="1"/>
    <col min="7694" max="7694" width="12.44140625" customWidth="1"/>
    <col min="7695" max="7695" width="2.109375" customWidth="1"/>
    <col min="7696" max="7696" width="12.5546875" customWidth="1"/>
    <col min="7697" max="7697" width="2.109375" customWidth="1"/>
    <col min="7698" max="7698" width="12.88671875" customWidth="1"/>
    <col min="7699" max="7699" width="2.109375" customWidth="1"/>
    <col min="7700" max="7700" width="12.88671875" customWidth="1"/>
    <col min="7701" max="7701" width="2" customWidth="1"/>
    <col min="7702" max="7702" width="11.88671875" customWidth="1"/>
    <col min="7703" max="7703" width="11.44140625" customWidth="1"/>
    <col min="7704" max="7704" width="1.88671875" customWidth="1"/>
    <col min="7705" max="7705" width="11.88671875" customWidth="1"/>
    <col min="7706" max="7706" width="2.109375" customWidth="1"/>
    <col min="7707" max="7707" width="11.44140625" customWidth="1"/>
    <col min="7708" max="7708" width="0.5546875" customWidth="1"/>
    <col min="7709" max="7709" width="2.109375" customWidth="1"/>
    <col min="7710" max="7710" width="10.5546875" customWidth="1"/>
    <col min="7711" max="7711" width="11.109375" customWidth="1"/>
    <col min="7712" max="7712" width="2.109375" customWidth="1"/>
    <col min="7713" max="7713" width="11.109375" customWidth="1"/>
    <col min="7714" max="7714" width="2.109375" customWidth="1"/>
    <col min="7715" max="7715" width="12.44140625" customWidth="1"/>
    <col min="7935" max="7935" width="51" customWidth="1"/>
    <col min="7936" max="7936" width="2.109375" customWidth="1"/>
    <col min="7937" max="7937" width="14.109375" customWidth="1"/>
    <col min="7938" max="7939" width="8.88671875" customWidth="1"/>
    <col min="7940" max="7940" width="2" customWidth="1"/>
    <col min="7941" max="7941" width="14.88671875" customWidth="1"/>
    <col min="7942" max="7942" width="2" customWidth="1"/>
    <col min="7943" max="7943" width="14.88671875" customWidth="1"/>
    <col min="7944" max="7944" width="2.109375" customWidth="1"/>
    <col min="7945" max="7945" width="14.88671875" customWidth="1"/>
    <col min="7946" max="7946" width="2.109375" customWidth="1"/>
    <col min="7947" max="7947" width="14.88671875" customWidth="1"/>
    <col min="7948" max="7949" width="3.88671875" customWidth="1"/>
    <col min="7950" max="7950" width="12.44140625" customWidth="1"/>
    <col min="7951" max="7951" width="2.109375" customWidth="1"/>
    <col min="7952" max="7952" width="12.5546875" customWidth="1"/>
    <col min="7953" max="7953" width="2.109375" customWidth="1"/>
    <col min="7954" max="7954" width="12.88671875" customWidth="1"/>
    <col min="7955" max="7955" width="2.109375" customWidth="1"/>
    <col min="7956" max="7956" width="12.88671875" customWidth="1"/>
    <col min="7957" max="7957" width="2" customWidth="1"/>
    <col min="7958" max="7958" width="11.88671875" customWidth="1"/>
    <col min="7959" max="7959" width="11.44140625" customWidth="1"/>
    <col min="7960" max="7960" width="1.88671875" customWidth="1"/>
    <col min="7961" max="7961" width="11.88671875" customWidth="1"/>
    <col min="7962" max="7962" width="2.109375" customWidth="1"/>
    <col min="7963" max="7963" width="11.44140625" customWidth="1"/>
    <col min="7964" max="7964" width="0.5546875" customWidth="1"/>
    <col min="7965" max="7965" width="2.109375" customWidth="1"/>
    <col min="7966" max="7966" width="10.5546875" customWidth="1"/>
    <col min="7967" max="7967" width="11.109375" customWidth="1"/>
    <col min="7968" max="7968" width="2.109375" customWidth="1"/>
    <col min="7969" max="7969" width="11.109375" customWidth="1"/>
    <col min="7970" max="7970" width="2.109375" customWidth="1"/>
    <col min="7971" max="7971" width="12.44140625" customWidth="1"/>
    <col min="8191" max="8191" width="51" customWidth="1"/>
    <col min="8192" max="8192" width="2.109375" customWidth="1"/>
    <col min="8193" max="8193" width="14.109375" customWidth="1"/>
    <col min="8194" max="8195" width="8.88671875" customWidth="1"/>
    <col min="8196" max="8196" width="2" customWidth="1"/>
    <col min="8197" max="8197" width="14.88671875" customWidth="1"/>
    <col min="8198" max="8198" width="2" customWidth="1"/>
    <col min="8199" max="8199" width="14.88671875" customWidth="1"/>
    <col min="8200" max="8200" width="2.109375" customWidth="1"/>
    <col min="8201" max="8201" width="14.88671875" customWidth="1"/>
    <col min="8202" max="8202" width="2.109375" customWidth="1"/>
    <col min="8203" max="8203" width="14.88671875" customWidth="1"/>
    <col min="8204" max="8205" width="3.88671875" customWidth="1"/>
    <col min="8206" max="8206" width="12.44140625" customWidth="1"/>
    <col min="8207" max="8207" width="2.109375" customWidth="1"/>
    <col min="8208" max="8208" width="12.5546875" customWidth="1"/>
    <col min="8209" max="8209" width="2.109375" customWidth="1"/>
    <col min="8210" max="8210" width="12.88671875" customWidth="1"/>
    <col min="8211" max="8211" width="2.109375" customWidth="1"/>
    <col min="8212" max="8212" width="12.88671875" customWidth="1"/>
    <col min="8213" max="8213" width="2" customWidth="1"/>
    <col min="8214" max="8214" width="11.88671875" customWidth="1"/>
    <col min="8215" max="8215" width="11.44140625" customWidth="1"/>
    <col min="8216" max="8216" width="1.88671875" customWidth="1"/>
    <col min="8217" max="8217" width="11.88671875" customWidth="1"/>
    <col min="8218" max="8218" width="2.109375" customWidth="1"/>
    <col min="8219" max="8219" width="11.44140625" customWidth="1"/>
    <col min="8220" max="8220" width="0.5546875" customWidth="1"/>
    <col min="8221" max="8221" width="2.109375" customWidth="1"/>
    <col min="8222" max="8222" width="10.5546875" customWidth="1"/>
    <col min="8223" max="8223" width="11.109375" customWidth="1"/>
    <col min="8224" max="8224" width="2.109375" customWidth="1"/>
    <col min="8225" max="8225" width="11.109375" customWidth="1"/>
    <col min="8226" max="8226" width="2.109375" customWidth="1"/>
    <col min="8227" max="8227" width="12.44140625" customWidth="1"/>
    <col min="8447" max="8447" width="51" customWidth="1"/>
    <col min="8448" max="8448" width="2.109375" customWidth="1"/>
    <col min="8449" max="8449" width="14.109375" customWidth="1"/>
    <col min="8450" max="8451" width="8.88671875" customWidth="1"/>
    <col min="8452" max="8452" width="2" customWidth="1"/>
    <col min="8453" max="8453" width="14.88671875" customWidth="1"/>
    <col min="8454" max="8454" width="2" customWidth="1"/>
    <col min="8455" max="8455" width="14.88671875" customWidth="1"/>
    <col min="8456" max="8456" width="2.109375" customWidth="1"/>
    <col min="8457" max="8457" width="14.88671875" customWidth="1"/>
    <col min="8458" max="8458" width="2.109375" customWidth="1"/>
    <col min="8459" max="8459" width="14.88671875" customWidth="1"/>
    <col min="8460" max="8461" width="3.88671875" customWidth="1"/>
    <col min="8462" max="8462" width="12.44140625" customWidth="1"/>
    <col min="8463" max="8463" width="2.109375" customWidth="1"/>
    <col min="8464" max="8464" width="12.5546875" customWidth="1"/>
    <col min="8465" max="8465" width="2.109375" customWidth="1"/>
    <col min="8466" max="8466" width="12.88671875" customWidth="1"/>
    <col min="8467" max="8467" width="2.109375" customWidth="1"/>
    <col min="8468" max="8468" width="12.88671875" customWidth="1"/>
    <col min="8469" max="8469" width="2" customWidth="1"/>
    <col min="8470" max="8470" width="11.88671875" customWidth="1"/>
    <col min="8471" max="8471" width="11.44140625" customWidth="1"/>
    <col min="8472" max="8472" width="1.88671875" customWidth="1"/>
    <col min="8473" max="8473" width="11.88671875" customWidth="1"/>
    <col min="8474" max="8474" width="2.109375" customWidth="1"/>
    <col min="8475" max="8475" width="11.44140625" customWidth="1"/>
    <col min="8476" max="8476" width="0.5546875" customWidth="1"/>
    <col min="8477" max="8477" width="2.109375" customWidth="1"/>
    <col min="8478" max="8478" width="10.5546875" customWidth="1"/>
    <col min="8479" max="8479" width="11.109375" customWidth="1"/>
    <col min="8480" max="8480" width="2.109375" customWidth="1"/>
    <col min="8481" max="8481" width="11.109375" customWidth="1"/>
    <col min="8482" max="8482" width="2.109375" customWidth="1"/>
    <col min="8483" max="8483" width="12.44140625" customWidth="1"/>
    <col min="8703" max="8703" width="51" customWidth="1"/>
    <col min="8704" max="8704" width="2.109375" customWidth="1"/>
    <col min="8705" max="8705" width="14.109375" customWidth="1"/>
    <col min="8706" max="8707" width="8.88671875" customWidth="1"/>
    <col min="8708" max="8708" width="2" customWidth="1"/>
    <col min="8709" max="8709" width="14.88671875" customWidth="1"/>
    <col min="8710" max="8710" width="2" customWidth="1"/>
    <col min="8711" max="8711" width="14.88671875" customWidth="1"/>
    <col min="8712" max="8712" width="2.109375" customWidth="1"/>
    <col min="8713" max="8713" width="14.88671875" customWidth="1"/>
    <col min="8714" max="8714" width="2.109375" customWidth="1"/>
    <col min="8715" max="8715" width="14.88671875" customWidth="1"/>
    <col min="8716" max="8717" width="3.88671875" customWidth="1"/>
    <col min="8718" max="8718" width="12.44140625" customWidth="1"/>
    <col min="8719" max="8719" width="2.109375" customWidth="1"/>
    <col min="8720" max="8720" width="12.5546875" customWidth="1"/>
    <col min="8721" max="8721" width="2.109375" customWidth="1"/>
    <col min="8722" max="8722" width="12.88671875" customWidth="1"/>
    <col min="8723" max="8723" width="2.109375" customWidth="1"/>
    <col min="8724" max="8724" width="12.88671875" customWidth="1"/>
    <col min="8725" max="8725" width="2" customWidth="1"/>
    <col min="8726" max="8726" width="11.88671875" customWidth="1"/>
    <col min="8727" max="8727" width="11.44140625" customWidth="1"/>
    <col min="8728" max="8728" width="1.88671875" customWidth="1"/>
    <col min="8729" max="8729" width="11.88671875" customWidth="1"/>
    <col min="8730" max="8730" width="2.109375" customWidth="1"/>
    <col min="8731" max="8731" width="11.44140625" customWidth="1"/>
    <col min="8732" max="8732" width="0.5546875" customWidth="1"/>
    <col min="8733" max="8733" width="2.109375" customWidth="1"/>
    <col min="8734" max="8734" width="10.5546875" customWidth="1"/>
    <col min="8735" max="8735" width="11.109375" customWidth="1"/>
    <col min="8736" max="8736" width="2.109375" customWidth="1"/>
    <col min="8737" max="8737" width="11.109375" customWidth="1"/>
    <col min="8738" max="8738" width="2.109375" customWidth="1"/>
    <col min="8739" max="8739" width="12.44140625" customWidth="1"/>
    <col min="8959" max="8959" width="51" customWidth="1"/>
    <col min="8960" max="8960" width="2.109375" customWidth="1"/>
    <col min="8961" max="8961" width="14.109375" customWidth="1"/>
    <col min="8962" max="8963" width="8.88671875" customWidth="1"/>
    <col min="8964" max="8964" width="2" customWidth="1"/>
    <col min="8965" max="8965" width="14.88671875" customWidth="1"/>
    <col min="8966" max="8966" width="2" customWidth="1"/>
    <col min="8967" max="8967" width="14.88671875" customWidth="1"/>
    <col min="8968" max="8968" width="2.109375" customWidth="1"/>
    <col min="8969" max="8969" width="14.88671875" customWidth="1"/>
    <col min="8970" max="8970" width="2.109375" customWidth="1"/>
    <col min="8971" max="8971" width="14.88671875" customWidth="1"/>
    <col min="8972" max="8973" width="3.88671875" customWidth="1"/>
    <col min="8974" max="8974" width="12.44140625" customWidth="1"/>
    <col min="8975" max="8975" width="2.109375" customWidth="1"/>
    <col min="8976" max="8976" width="12.5546875" customWidth="1"/>
    <col min="8977" max="8977" width="2.109375" customWidth="1"/>
    <col min="8978" max="8978" width="12.88671875" customWidth="1"/>
    <col min="8979" max="8979" width="2.109375" customWidth="1"/>
    <col min="8980" max="8980" width="12.88671875" customWidth="1"/>
    <col min="8981" max="8981" width="2" customWidth="1"/>
    <col min="8982" max="8982" width="11.88671875" customWidth="1"/>
    <col min="8983" max="8983" width="11.44140625" customWidth="1"/>
    <col min="8984" max="8984" width="1.88671875" customWidth="1"/>
    <col min="8985" max="8985" width="11.88671875" customWidth="1"/>
    <col min="8986" max="8986" width="2.109375" customWidth="1"/>
    <col min="8987" max="8987" width="11.44140625" customWidth="1"/>
    <col min="8988" max="8988" width="0.5546875" customWidth="1"/>
    <col min="8989" max="8989" width="2.109375" customWidth="1"/>
    <col min="8990" max="8990" width="10.5546875" customWidth="1"/>
    <col min="8991" max="8991" width="11.109375" customWidth="1"/>
    <col min="8992" max="8992" width="2.109375" customWidth="1"/>
    <col min="8993" max="8993" width="11.109375" customWidth="1"/>
    <col min="8994" max="8994" width="2.109375" customWidth="1"/>
    <col min="8995" max="8995" width="12.44140625" customWidth="1"/>
    <col min="9215" max="9215" width="51" customWidth="1"/>
    <col min="9216" max="9216" width="2.109375" customWidth="1"/>
    <col min="9217" max="9217" width="14.109375" customWidth="1"/>
    <col min="9218" max="9219" width="8.88671875" customWidth="1"/>
    <col min="9220" max="9220" width="2" customWidth="1"/>
    <col min="9221" max="9221" width="14.88671875" customWidth="1"/>
    <col min="9222" max="9222" width="2" customWidth="1"/>
    <col min="9223" max="9223" width="14.88671875" customWidth="1"/>
    <col min="9224" max="9224" width="2.109375" customWidth="1"/>
    <col min="9225" max="9225" width="14.88671875" customWidth="1"/>
    <col min="9226" max="9226" width="2.109375" customWidth="1"/>
    <col min="9227" max="9227" width="14.88671875" customWidth="1"/>
    <col min="9228" max="9229" width="3.88671875" customWidth="1"/>
    <col min="9230" max="9230" width="12.44140625" customWidth="1"/>
    <col min="9231" max="9231" width="2.109375" customWidth="1"/>
    <col min="9232" max="9232" width="12.5546875" customWidth="1"/>
    <col min="9233" max="9233" width="2.109375" customWidth="1"/>
    <col min="9234" max="9234" width="12.88671875" customWidth="1"/>
    <col min="9235" max="9235" width="2.109375" customWidth="1"/>
    <col min="9236" max="9236" width="12.88671875" customWidth="1"/>
    <col min="9237" max="9237" width="2" customWidth="1"/>
    <col min="9238" max="9238" width="11.88671875" customWidth="1"/>
    <col min="9239" max="9239" width="11.44140625" customWidth="1"/>
    <col min="9240" max="9240" width="1.88671875" customWidth="1"/>
    <col min="9241" max="9241" width="11.88671875" customWidth="1"/>
    <col min="9242" max="9242" width="2.109375" customWidth="1"/>
    <col min="9243" max="9243" width="11.44140625" customWidth="1"/>
    <col min="9244" max="9244" width="0.5546875" customWidth="1"/>
    <col min="9245" max="9245" width="2.109375" customWidth="1"/>
    <col min="9246" max="9246" width="10.5546875" customWidth="1"/>
    <col min="9247" max="9247" width="11.109375" customWidth="1"/>
    <col min="9248" max="9248" width="2.109375" customWidth="1"/>
    <col min="9249" max="9249" width="11.109375" customWidth="1"/>
    <col min="9250" max="9250" width="2.109375" customWidth="1"/>
    <col min="9251" max="9251" width="12.44140625" customWidth="1"/>
    <col min="9471" max="9471" width="51" customWidth="1"/>
    <col min="9472" max="9472" width="2.109375" customWidth="1"/>
    <col min="9473" max="9473" width="14.109375" customWidth="1"/>
    <col min="9474" max="9475" width="8.88671875" customWidth="1"/>
    <col min="9476" max="9476" width="2" customWidth="1"/>
    <col min="9477" max="9477" width="14.88671875" customWidth="1"/>
    <col min="9478" max="9478" width="2" customWidth="1"/>
    <col min="9479" max="9479" width="14.88671875" customWidth="1"/>
    <col min="9480" max="9480" width="2.109375" customWidth="1"/>
    <col min="9481" max="9481" width="14.88671875" customWidth="1"/>
    <col min="9482" max="9482" width="2.109375" customWidth="1"/>
    <col min="9483" max="9483" width="14.88671875" customWidth="1"/>
    <col min="9484" max="9485" width="3.88671875" customWidth="1"/>
    <col min="9486" max="9486" width="12.44140625" customWidth="1"/>
    <col min="9487" max="9487" width="2.109375" customWidth="1"/>
    <col min="9488" max="9488" width="12.5546875" customWidth="1"/>
    <col min="9489" max="9489" width="2.109375" customWidth="1"/>
    <col min="9490" max="9490" width="12.88671875" customWidth="1"/>
    <col min="9491" max="9491" width="2.109375" customWidth="1"/>
    <col min="9492" max="9492" width="12.88671875" customWidth="1"/>
    <col min="9493" max="9493" width="2" customWidth="1"/>
    <col min="9494" max="9494" width="11.88671875" customWidth="1"/>
    <col min="9495" max="9495" width="11.44140625" customWidth="1"/>
    <col min="9496" max="9496" width="1.88671875" customWidth="1"/>
    <col min="9497" max="9497" width="11.88671875" customWidth="1"/>
    <col min="9498" max="9498" width="2.109375" customWidth="1"/>
    <col min="9499" max="9499" width="11.44140625" customWidth="1"/>
    <col min="9500" max="9500" width="0.5546875" customWidth="1"/>
    <col min="9501" max="9501" width="2.109375" customWidth="1"/>
    <col min="9502" max="9502" width="10.5546875" customWidth="1"/>
    <col min="9503" max="9503" width="11.109375" customWidth="1"/>
    <col min="9504" max="9504" width="2.109375" customWidth="1"/>
    <col min="9505" max="9505" width="11.109375" customWidth="1"/>
    <col min="9506" max="9506" width="2.109375" customWidth="1"/>
    <col min="9507" max="9507" width="12.44140625" customWidth="1"/>
    <col min="9727" max="9727" width="51" customWidth="1"/>
    <col min="9728" max="9728" width="2.109375" customWidth="1"/>
    <col min="9729" max="9729" width="14.109375" customWidth="1"/>
    <col min="9730" max="9731" width="8.88671875" customWidth="1"/>
    <col min="9732" max="9732" width="2" customWidth="1"/>
    <col min="9733" max="9733" width="14.88671875" customWidth="1"/>
    <col min="9734" max="9734" width="2" customWidth="1"/>
    <col min="9735" max="9735" width="14.88671875" customWidth="1"/>
    <col min="9736" max="9736" width="2.109375" customWidth="1"/>
    <col min="9737" max="9737" width="14.88671875" customWidth="1"/>
    <col min="9738" max="9738" width="2.109375" customWidth="1"/>
    <col min="9739" max="9739" width="14.88671875" customWidth="1"/>
    <col min="9740" max="9741" width="3.88671875" customWidth="1"/>
    <col min="9742" max="9742" width="12.44140625" customWidth="1"/>
    <col min="9743" max="9743" width="2.109375" customWidth="1"/>
    <col min="9744" max="9744" width="12.5546875" customWidth="1"/>
    <col min="9745" max="9745" width="2.109375" customWidth="1"/>
    <col min="9746" max="9746" width="12.88671875" customWidth="1"/>
    <col min="9747" max="9747" width="2.109375" customWidth="1"/>
    <col min="9748" max="9748" width="12.88671875" customWidth="1"/>
    <col min="9749" max="9749" width="2" customWidth="1"/>
    <col min="9750" max="9750" width="11.88671875" customWidth="1"/>
    <col min="9751" max="9751" width="11.44140625" customWidth="1"/>
    <col min="9752" max="9752" width="1.88671875" customWidth="1"/>
    <col min="9753" max="9753" width="11.88671875" customWidth="1"/>
    <col min="9754" max="9754" width="2.109375" customWidth="1"/>
    <col min="9755" max="9755" width="11.44140625" customWidth="1"/>
    <col min="9756" max="9756" width="0.5546875" customWidth="1"/>
    <col min="9757" max="9757" width="2.109375" customWidth="1"/>
    <col min="9758" max="9758" width="10.5546875" customWidth="1"/>
    <col min="9759" max="9759" width="11.109375" customWidth="1"/>
    <col min="9760" max="9760" width="2.109375" customWidth="1"/>
    <col min="9761" max="9761" width="11.109375" customWidth="1"/>
    <col min="9762" max="9762" width="2.109375" customWidth="1"/>
    <col min="9763" max="9763" width="12.44140625" customWidth="1"/>
    <col min="9983" max="9983" width="51" customWidth="1"/>
    <col min="9984" max="9984" width="2.109375" customWidth="1"/>
    <col min="9985" max="9985" width="14.109375" customWidth="1"/>
    <col min="9986" max="9987" width="8.88671875" customWidth="1"/>
    <col min="9988" max="9988" width="2" customWidth="1"/>
    <col min="9989" max="9989" width="14.88671875" customWidth="1"/>
    <col min="9990" max="9990" width="2" customWidth="1"/>
    <col min="9991" max="9991" width="14.88671875" customWidth="1"/>
    <col min="9992" max="9992" width="2.109375" customWidth="1"/>
    <col min="9993" max="9993" width="14.88671875" customWidth="1"/>
    <col min="9994" max="9994" width="2.109375" customWidth="1"/>
    <col min="9995" max="9995" width="14.88671875" customWidth="1"/>
    <col min="9996" max="9997" width="3.88671875" customWidth="1"/>
    <col min="9998" max="9998" width="12.44140625" customWidth="1"/>
    <col min="9999" max="9999" width="2.109375" customWidth="1"/>
    <col min="10000" max="10000" width="12.5546875" customWidth="1"/>
    <col min="10001" max="10001" width="2.109375" customWidth="1"/>
    <col min="10002" max="10002" width="12.88671875" customWidth="1"/>
    <col min="10003" max="10003" width="2.109375" customWidth="1"/>
    <col min="10004" max="10004" width="12.88671875" customWidth="1"/>
    <col min="10005" max="10005" width="2" customWidth="1"/>
    <col min="10006" max="10006" width="11.88671875" customWidth="1"/>
    <col min="10007" max="10007" width="11.44140625" customWidth="1"/>
    <col min="10008" max="10008" width="1.88671875" customWidth="1"/>
    <col min="10009" max="10009" width="11.88671875" customWidth="1"/>
    <col min="10010" max="10010" width="2.109375" customWidth="1"/>
    <col min="10011" max="10011" width="11.44140625" customWidth="1"/>
    <col min="10012" max="10012" width="0.5546875" customWidth="1"/>
    <col min="10013" max="10013" width="2.109375" customWidth="1"/>
    <col min="10014" max="10014" width="10.5546875" customWidth="1"/>
    <col min="10015" max="10015" width="11.109375" customWidth="1"/>
    <col min="10016" max="10016" width="2.109375" customWidth="1"/>
    <col min="10017" max="10017" width="11.109375" customWidth="1"/>
    <col min="10018" max="10018" width="2.109375" customWidth="1"/>
    <col min="10019" max="10019" width="12.44140625" customWidth="1"/>
    <col min="10239" max="10239" width="51" customWidth="1"/>
    <col min="10240" max="10240" width="2.109375" customWidth="1"/>
    <col min="10241" max="10241" width="14.109375" customWidth="1"/>
    <col min="10242" max="10243" width="8.88671875" customWidth="1"/>
    <col min="10244" max="10244" width="2" customWidth="1"/>
    <col min="10245" max="10245" width="14.88671875" customWidth="1"/>
    <col min="10246" max="10246" width="2" customWidth="1"/>
    <col min="10247" max="10247" width="14.88671875" customWidth="1"/>
    <col min="10248" max="10248" width="2.109375" customWidth="1"/>
    <col min="10249" max="10249" width="14.88671875" customWidth="1"/>
    <col min="10250" max="10250" width="2.109375" customWidth="1"/>
    <col min="10251" max="10251" width="14.88671875" customWidth="1"/>
    <col min="10252" max="10253" width="3.88671875" customWidth="1"/>
    <col min="10254" max="10254" width="12.44140625" customWidth="1"/>
    <col min="10255" max="10255" width="2.109375" customWidth="1"/>
    <col min="10256" max="10256" width="12.5546875" customWidth="1"/>
    <col min="10257" max="10257" width="2.109375" customWidth="1"/>
    <col min="10258" max="10258" width="12.88671875" customWidth="1"/>
    <col min="10259" max="10259" width="2.109375" customWidth="1"/>
    <col min="10260" max="10260" width="12.88671875" customWidth="1"/>
    <col min="10261" max="10261" width="2" customWidth="1"/>
    <col min="10262" max="10262" width="11.88671875" customWidth="1"/>
    <col min="10263" max="10263" width="11.44140625" customWidth="1"/>
    <col min="10264" max="10264" width="1.88671875" customWidth="1"/>
    <col min="10265" max="10265" width="11.88671875" customWidth="1"/>
    <col min="10266" max="10266" width="2.109375" customWidth="1"/>
    <col min="10267" max="10267" width="11.44140625" customWidth="1"/>
    <col min="10268" max="10268" width="0.5546875" customWidth="1"/>
    <col min="10269" max="10269" width="2.109375" customWidth="1"/>
    <col min="10270" max="10270" width="10.5546875" customWidth="1"/>
    <col min="10271" max="10271" width="11.109375" customWidth="1"/>
    <col min="10272" max="10272" width="2.109375" customWidth="1"/>
    <col min="10273" max="10273" width="11.109375" customWidth="1"/>
    <col min="10274" max="10274" width="2.109375" customWidth="1"/>
    <col min="10275" max="10275" width="12.44140625" customWidth="1"/>
    <col min="10495" max="10495" width="51" customWidth="1"/>
    <col min="10496" max="10496" width="2.109375" customWidth="1"/>
    <col min="10497" max="10497" width="14.109375" customWidth="1"/>
    <col min="10498" max="10499" width="8.88671875" customWidth="1"/>
    <col min="10500" max="10500" width="2" customWidth="1"/>
    <col min="10501" max="10501" width="14.88671875" customWidth="1"/>
    <col min="10502" max="10502" width="2" customWidth="1"/>
    <col min="10503" max="10503" width="14.88671875" customWidth="1"/>
    <col min="10504" max="10504" width="2.109375" customWidth="1"/>
    <col min="10505" max="10505" width="14.88671875" customWidth="1"/>
    <col min="10506" max="10506" width="2.109375" customWidth="1"/>
    <col min="10507" max="10507" width="14.88671875" customWidth="1"/>
    <col min="10508" max="10509" width="3.88671875" customWidth="1"/>
    <col min="10510" max="10510" width="12.44140625" customWidth="1"/>
    <col min="10511" max="10511" width="2.109375" customWidth="1"/>
    <col min="10512" max="10512" width="12.5546875" customWidth="1"/>
    <col min="10513" max="10513" width="2.109375" customWidth="1"/>
    <col min="10514" max="10514" width="12.88671875" customWidth="1"/>
    <col min="10515" max="10515" width="2.109375" customWidth="1"/>
    <col min="10516" max="10516" width="12.88671875" customWidth="1"/>
    <col min="10517" max="10517" width="2" customWidth="1"/>
    <col min="10518" max="10518" width="11.88671875" customWidth="1"/>
    <col min="10519" max="10519" width="11.44140625" customWidth="1"/>
    <col min="10520" max="10520" width="1.88671875" customWidth="1"/>
    <col min="10521" max="10521" width="11.88671875" customWidth="1"/>
    <col min="10522" max="10522" width="2.109375" customWidth="1"/>
    <col min="10523" max="10523" width="11.44140625" customWidth="1"/>
    <col min="10524" max="10524" width="0.5546875" customWidth="1"/>
    <col min="10525" max="10525" width="2.109375" customWidth="1"/>
    <col min="10526" max="10526" width="10.5546875" customWidth="1"/>
    <col min="10527" max="10527" width="11.109375" customWidth="1"/>
    <col min="10528" max="10528" width="2.109375" customWidth="1"/>
    <col min="10529" max="10529" width="11.109375" customWidth="1"/>
    <col min="10530" max="10530" width="2.109375" customWidth="1"/>
    <col min="10531" max="10531" width="12.44140625" customWidth="1"/>
    <col min="10751" max="10751" width="51" customWidth="1"/>
    <col min="10752" max="10752" width="2.109375" customWidth="1"/>
    <col min="10753" max="10753" width="14.109375" customWidth="1"/>
    <col min="10754" max="10755" width="8.88671875" customWidth="1"/>
    <col min="10756" max="10756" width="2" customWidth="1"/>
    <col min="10757" max="10757" width="14.88671875" customWidth="1"/>
    <col min="10758" max="10758" width="2" customWidth="1"/>
    <col min="10759" max="10759" width="14.88671875" customWidth="1"/>
    <col min="10760" max="10760" width="2.109375" customWidth="1"/>
    <col min="10761" max="10761" width="14.88671875" customWidth="1"/>
    <col min="10762" max="10762" width="2.109375" customWidth="1"/>
    <col min="10763" max="10763" width="14.88671875" customWidth="1"/>
    <col min="10764" max="10765" width="3.88671875" customWidth="1"/>
    <col min="10766" max="10766" width="12.44140625" customWidth="1"/>
    <col min="10767" max="10767" width="2.109375" customWidth="1"/>
    <col min="10768" max="10768" width="12.5546875" customWidth="1"/>
    <col min="10769" max="10769" width="2.109375" customWidth="1"/>
    <col min="10770" max="10770" width="12.88671875" customWidth="1"/>
    <col min="10771" max="10771" width="2.109375" customWidth="1"/>
    <col min="10772" max="10772" width="12.88671875" customWidth="1"/>
    <col min="10773" max="10773" width="2" customWidth="1"/>
    <col min="10774" max="10774" width="11.88671875" customWidth="1"/>
    <col min="10775" max="10775" width="11.44140625" customWidth="1"/>
    <col min="10776" max="10776" width="1.88671875" customWidth="1"/>
    <col min="10777" max="10777" width="11.88671875" customWidth="1"/>
    <col min="10778" max="10778" width="2.109375" customWidth="1"/>
    <col min="10779" max="10779" width="11.44140625" customWidth="1"/>
    <col min="10780" max="10780" width="0.5546875" customWidth="1"/>
    <col min="10781" max="10781" width="2.109375" customWidth="1"/>
    <col min="10782" max="10782" width="10.5546875" customWidth="1"/>
    <col min="10783" max="10783" width="11.109375" customWidth="1"/>
    <col min="10784" max="10784" width="2.109375" customWidth="1"/>
    <col min="10785" max="10785" width="11.109375" customWidth="1"/>
    <col min="10786" max="10786" width="2.109375" customWidth="1"/>
    <col min="10787" max="10787" width="12.44140625" customWidth="1"/>
    <col min="11007" max="11007" width="51" customWidth="1"/>
    <col min="11008" max="11008" width="2.109375" customWidth="1"/>
    <col min="11009" max="11009" width="14.109375" customWidth="1"/>
    <col min="11010" max="11011" width="8.88671875" customWidth="1"/>
    <col min="11012" max="11012" width="2" customWidth="1"/>
    <col min="11013" max="11013" width="14.88671875" customWidth="1"/>
    <col min="11014" max="11014" width="2" customWidth="1"/>
    <col min="11015" max="11015" width="14.88671875" customWidth="1"/>
    <col min="11016" max="11016" width="2.109375" customWidth="1"/>
    <col min="11017" max="11017" width="14.88671875" customWidth="1"/>
    <col min="11018" max="11018" width="2.109375" customWidth="1"/>
    <col min="11019" max="11019" width="14.88671875" customWidth="1"/>
    <col min="11020" max="11021" width="3.88671875" customWidth="1"/>
    <col min="11022" max="11022" width="12.44140625" customWidth="1"/>
    <col min="11023" max="11023" width="2.109375" customWidth="1"/>
    <col min="11024" max="11024" width="12.5546875" customWidth="1"/>
    <col min="11025" max="11025" width="2.109375" customWidth="1"/>
    <col min="11026" max="11026" width="12.88671875" customWidth="1"/>
    <col min="11027" max="11027" width="2.109375" customWidth="1"/>
    <col min="11028" max="11028" width="12.88671875" customWidth="1"/>
    <col min="11029" max="11029" width="2" customWidth="1"/>
    <col min="11030" max="11030" width="11.88671875" customWidth="1"/>
    <col min="11031" max="11031" width="11.44140625" customWidth="1"/>
    <col min="11032" max="11032" width="1.88671875" customWidth="1"/>
    <col min="11033" max="11033" width="11.88671875" customWidth="1"/>
    <col min="11034" max="11034" width="2.109375" customWidth="1"/>
    <col min="11035" max="11035" width="11.44140625" customWidth="1"/>
    <col min="11036" max="11036" width="0.5546875" customWidth="1"/>
    <col min="11037" max="11037" width="2.109375" customWidth="1"/>
    <col min="11038" max="11038" width="10.5546875" customWidth="1"/>
    <col min="11039" max="11039" width="11.109375" customWidth="1"/>
    <col min="11040" max="11040" width="2.109375" customWidth="1"/>
    <col min="11041" max="11041" width="11.109375" customWidth="1"/>
    <col min="11042" max="11042" width="2.109375" customWidth="1"/>
    <col min="11043" max="11043" width="12.44140625" customWidth="1"/>
    <col min="11263" max="11263" width="51" customWidth="1"/>
    <col min="11264" max="11264" width="2.109375" customWidth="1"/>
    <col min="11265" max="11265" width="14.109375" customWidth="1"/>
    <col min="11266" max="11267" width="8.88671875" customWidth="1"/>
    <col min="11268" max="11268" width="2" customWidth="1"/>
    <col min="11269" max="11269" width="14.88671875" customWidth="1"/>
    <col min="11270" max="11270" width="2" customWidth="1"/>
    <col min="11271" max="11271" width="14.88671875" customWidth="1"/>
    <col min="11272" max="11272" width="2.109375" customWidth="1"/>
    <col min="11273" max="11273" width="14.88671875" customWidth="1"/>
    <col min="11274" max="11274" width="2.109375" customWidth="1"/>
    <col min="11275" max="11275" width="14.88671875" customWidth="1"/>
    <col min="11276" max="11277" width="3.88671875" customWidth="1"/>
    <col min="11278" max="11278" width="12.44140625" customWidth="1"/>
    <col min="11279" max="11279" width="2.109375" customWidth="1"/>
    <col min="11280" max="11280" width="12.5546875" customWidth="1"/>
    <col min="11281" max="11281" width="2.109375" customWidth="1"/>
    <col min="11282" max="11282" width="12.88671875" customWidth="1"/>
    <col min="11283" max="11283" width="2.109375" customWidth="1"/>
    <col min="11284" max="11284" width="12.88671875" customWidth="1"/>
    <col min="11285" max="11285" width="2" customWidth="1"/>
    <col min="11286" max="11286" width="11.88671875" customWidth="1"/>
    <col min="11287" max="11287" width="11.44140625" customWidth="1"/>
    <col min="11288" max="11288" width="1.88671875" customWidth="1"/>
    <col min="11289" max="11289" width="11.88671875" customWidth="1"/>
    <col min="11290" max="11290" width="2.109375" customWidth="1"/>
    <col min="11291" max="11291" width="11.44140625" customWidth="1"/>
    <col min="11292" max="11292" width="0.5546875" customWidth="1"/>
    <col min="11293" max="11293" width="2.109375" customWidth="1"/>
    <col min="11294" max="11294" width="10.5546875" customWidth="1"/>
    <col min="11295" max="11295" width="11.109375" customWidth="1"/>
    <col min="11296" max="11296" width="2.109375" customWidth="1"/>
    <col min="11297" max="11297" width="11.109375" customWidth="1"/>
    <col min="11298" max="11298" width="2.109375" customWidth="1"/>
    <col min="11299" max="11299" width="12.44140625" customWidth="1"/>
    <col min="11519" max="11519" width="51" customWidth="1"/>
    <col min="11520" max="11520" width="2.109375" customWidth="1"/>
    <col min="11521" max="11521" width="14.109375" customWidth="1"/>
    <col min="11522" max="11523" width="8.88671875" customWidth="1"/>
    <col min="11524" max="11524" width="2" customWidth="1"/>
    <col min="11525" max="11525" width="14.88671875" customWidth="1"/>
    <col min="11526" max="11526" width="2" customWidth="1"/>
    <col min="11527" max="11527" width="14.88671875" customWidth="1"/>
    <col min="11528" max="11528" width="2.109375" customWidth="1"/>
    <col min="11529" max="11529" width="14.88671875" customWidth="1"/>
    <col min="11530" max="11530" width="2.109375" customWidth="1"/>
    <col min="11531" max="11531" width="14.88671875" customWidth="1"/>
    <col min="11532" max="11533" width="3.88671875" customWidth="1"/>
    <col min="11534" max="11534" width="12.44140625" customWidth="1"/>
    <col min="11535" max="11535" width="2.109375" customWidth="1"/>
    <col min="11536" max="11536" width="12.5546875" customWidth="1"/>
    <col min="11537" max="11537" width="2.109375" customWidth="1"/>
    <col min="11538" max="11538" width="12.88671875" customWidth="1"/>
    <col min="11539" max="11539" width="2.109375" customWidth="1"/>
    <col min="11540" max="11540" width="12.88671875" customWidth="1"/>
    <col min="11541" max="11541" width="2" customWidth="1"/>
    <col min="11542" max="11542" width="11.88671875" customWidth="1"/>
    <col min="11543" max="11543" width="11.44140625" customWidth="1"/>
    <col min="11544" max="11544" width="1.88671875" customWidth="1"/>
    <col min="11545" max="11545" width="11.88671875" customWidth="1"/>
    <col min="11546" max="11546" width="2.109375" customWidth="1"/>
    <col min="11547" max="11547" width="11.44140625" customWidth="1"/>
    <col min="11548" max="11548" width="0.5546875" customWidth="1"/>
    <col min="11549" max="11549" width="2.109375" customWidth="1"/>
    <col min="11550" max="11550" width="10.5546875" customWidth="1"/>
    <col min="11551" max="11551" width="11.109375" customWidth="1"/>
    <col min="11552" max="11552" width="2.109375" customWidth="1"/>
    <col min="11553" max="11553" width="11.109375" customWidth="1"/>
    <col min="11554" max="11554" width="2.109375" customWidth="1"/>
    <col min="11555" max="11555" width="12.44140625" customWidth="1"/>
    <col min="11775" max="11775" width="51" customWidth="1"/>
    <col min="11776" max="11776" width="2.109375" customWidth="1"/>
    <col min="11777" max="11777" width="14.109375" customWidth="1"/>
    <col min="11778" max="11779" width="8.88671875" customWidth="1"/>
    <col min="11780" max="11780" width="2" customWidth="1"/>
    <col min="11781" max="11781" width="14.88671875" customWidth="1"/>
    <col min="11782" max="11782" width="2" customWidth="1"/>
    <col min="11783" max="11783" width="14.88671875" customWidth="1"/>
    <col min="11784" max="11784" width="2.109375" customWidth="1"/>
    <col min="11785" max="11785" width="14.88671875" customWidth="1"/>
    <col min="11786" max="11786" width="2.109375" customWidth="1"/>
    <col min="11787" max="11787" width="14.88671875" customWidth="1"/>
    <col min="11788" max="11789" width="3.88671875" customWidth="1"/>
    <col min="11790" max="11790" width="12.44140625" customWidth="1"/>
    <col min="11791" max="11791" width="2.109375" customWidth="1"/>
    <col min="11792" max="11792" width="12.5546875" customWidth="1"/>
    <col min="11793" max="11793" width="2.109375" customWidth="1"/>
    <col min="11794" max="11794" width="12.88671875" customWidth="1"/>
    <col min="11795" max="11795" width="2.109375" customWidth="1"/>
    <col min="11796" max="11796" width="12.88671875" customWidth="1"/>
    <col min="11797" max="11797" width="2" customWidth="1"/>
    <col min="11798" max="11798" width="11.88671875" customWidth="1"/>
    <col min="11799" max="11799" width="11.44140625" customWidth="1"/>
    <col min="11800" max="11800" width="1.88671875" customWidth="1"/>
    <col min="11801" max="11801" width="11.88671875" customWidth="1"/>
    <col min="11802" max="11802" width="2.109375" customWidth="1"/>
    <col min="11803" max="11803" width="11.44140625" customWidth="1"/>
    <col min="11804" max="11804" width="0.5546875" customWidth="1"/>
    <col min="11805" max="11805" width="2.109375" customWidth="1"/>
    <col min="11806" max="11806" width="10.5546875" customWidth="1"/>
    <col min="11807" max="11807" width="11.109375" customWidth="1"/>
    <col min="11808" max="11808" width="2.109375" customWidth="1"/>
    <col min="11809" max="11809" width="11.109375" customWidth="1"/>
    <col min="11810" max="11810" width="2.109375" customWidth="1"/>
    <col min="11811" max="11811" width="12.44140625" customWidth="1"/>
    <col min="12031" max="12031" width="51" customWidth="1"/>
    <col min="12032" max="12032" width="2.109375" customWidth="1"/>
    <col min="12033" max="12033" width="14.109375" customWidth="1"/>
    <col min="12034" max="12035" width="8.88671875" customWidth="1"/>
    <col min="12036" max="12036" width="2" customWidth="1"/>
    <col min="12037" max="12037" width="14.88671875" customWidth="1"/>
    <col min="12038" max="12038" width="2" customWidth="1"/>
    <col min="12039" max="12039" width="14.88671875" customWidth="1"/>
    <col min="12040" max="12040" width="2.109375" customWidth="1"/>
    <col min="12041" max="12041" width="14.88671875" customWidth="1"/>
    <col min="12042" max="12042" width="2.109375" customWidth="1"/>
    <col min="12043" max="12043" width="14.88671875" customWidth="1"/>
    <col min="12044" max="12045" width="3.88671875" customWidth="1"/>
    <col min="12046" max="12046" width="12.44140625" customWidth="1"/>
    <col min="12047" max="12047" width="2.109375" customWidth="1"/>
    <col min="12048" max="12048" width="12.5546875" customWidth="1"/>
    <col min="12049" max="12049" width="2.109375" customWidth="1"/>
    <col min="12050" max="12050" width="12.88671875" customWidth="1"/>
    <col min="12051" max="12051" width="2.109375" customWidth="1"/>
    <col min="12052" max="12052" width="12.88671875" customWidth="1"/>
    <col min="12053" max="12053" width="2" customWidth="1"/>
    <col min="12054" max="12054" width="11.88671875" customWidth="1"/>
    <col min="12055" max="12055" width="11.44140625" customWidth="1"/>
    <col min="12056" max="12056" width="1.88671875" customWidth="1"/>
    <col min="12057" max="12057" width="11.88671875" customWidth="1"/>
    <col min="12058" max="12058" width="2.109375" customWidth="1"/>
    <col min="12059" max="12059" width="11.44140625" customWidth="1"/>
    <col min="12060" max="12060" width="0.5546875" customWidth="1"/>
    <col min="12061" max="12061" width="2.109375" customWidth="1"/>
    <col min="12062" max="12062" width="10.5546875" customWidth="1"/>
    <col min="12063" max="12063" width="11.109375" customWidth="1"/>
    <col min="12064" max="12064" width="2.109375" customWidth="1"/>
    <col min="12065" max="12065" width="11.109375" customWidth="1"/>
    <col min="12066" max="12066" width="2.109375" customWidth="1"/>
    <col min="12067" max="12067" width="12.44140625" customWidth="1"/>
    <col min="12287" max="12287" width="51" customWidth="1"/>
    <col min="12288" max="12288" width="2.109375" customWidth="1"/>
    <col min="12289" max="12289" width="14.109375" customWidth="1"/>
    <col min="12290" max="12291" width="8.88671875" customWidth="1"/>
    <col min="12292" max="12292" width="2" customWidth="1"/>
    <col min="12293" max="12293" width="14.88671875" customWidth="1"/>
    <col min="12294" max="12294" width="2" customWidth="1"/>
    <col min="12295" max="12295" width="14.88671875" customWidth="1"/>
    <col min="12296" max="12296" width="2.109375" customWidth="1"/>
    <col min="12297" max="12297" width="14.88671875" customWidth="1"/>
    <col min="12298" max="12298" width="2.109375" customWidth="1"/>
    <col min="12299" max="12299" width="14.88671875" customWidth="1"/>
    <col min="12300" max="12301" width="3.88671875" customWidth="1"/>
    <col min="12302" max="12302" width="12.44140625" customWidth="1"/>
    <col min="12303" max="12303" width="2.109375" customWidth="1"/>
    <col min="12304" max="12304" width="12.5546875" customWidth="1"/>
    <col min="12305" max="12305" width="2.109375" customWidth="1"/>
    <col min="12306" max="12306" width="12.88671875" customWidth="1"/>
    <col min="12307" max="12307" width="2.109375" customWidth="1"/>
    <col min="12308" max="12308" width="12.88671875" customWidth="1"/>
    <col min="12309" max="12309" width="2" customWidth="1"/>
    <col min="12310" max="12310" width="11.88671875" customWidth="1"/>
    <col min="12311" max="12311" width="11.44140625" customWidth="1"/>
    <col min="12312" max="12312" width="1.88671875" customWidth="1"/>
    <col min="12313" max="12313" width="11.88671875" customWidth="1"/>
    <col min="12314" max="12314" width="2.109375" customWidth="1"/>
    <col min="12315" max="12315" width="11.44140625" customWidth="1"/>
    <col min="12316" max="12316" width="0.5546875" customWidth="1"/>
    <col min="12317" max="12317" width="2.109375" customWidth="1"/>
    <col min="12318" max="12318" width="10.5546875" customWidth="1"/>
    <col min="12319" max="12319" width="11.109375" customWidth="1"/>
    <col min="12320" max="12320" width="2.109375" customWidth="1"/>
    <col min="12321" max="12321" width="11.109375" customWidth="1"/>
    <col min="12322" max="12322" width="2.109375" customWidth="1"/>
    <col min="12323" max="12323" width="12.44140625" customWidth="1"/>
    <col min="12543" max="12543" width="51" customWidth="1"/>
    <col min="12544" max="12544" width="2.109375" customWidth="1"/>
    <col min="12545" max="12545" width="14.109375" customWidth="1"/>
    <col min="12546" max="12547" width="8.88671875" customWidth="1"/>
    <col min="12548" max="12548" width="2" customWidth="1"/>
    <col min="12549" max="12549" width="14.88671875" customWidth="1"/>
    <col min="12550" max="12550" width="2" customWidth="1"/>
    <col min="12551" max="12551" width="14.88671875" customWidth="1"/>
    <col min="12552" max="12552" width="2.109375" customWidth="1"/>
    <col min="12553" max="12553" width="14.88671875" customWidth="1"/>
    <col min="12554" max="12554" width="2.109375" customWidth="1"/>
    <col min="12555" max="12555" width="14.88671875" customWidth="1"/>
    <col min="12556" max="12557" width="3.88671875" customWidth="1"/>
    <col min="12558" max="12558" width="12.44140625" customWidth="1"/>
    <col min="12559" max="12559" width="2.109375" customWidth="1"/>
    <col min="12560" max="12560" width="12.5546875" customWidth="1"/>
    <col min="12561" max="12561" width="2.109375" customWidth="1"/>
    <col min="12562" max="12562" width="12.88671875" customWidth="1"/>
    <col min="12563" max="12563" width="2.109375" customWidth="1"/>
    <col min="12564" max="12564" width="12.88671875" customWidth="1"/>
    <col min="12565" max="12565" width="2" customWidth="1"/>
    <col min="12566" max="12566" width="11.88671875" customWidth="1"/>
    <col min="12567" max="12567" width="11.44140625" customWidth="1"/>
    <col min="12568" max="12568" width="1.88671875" customWidth="1"/>
    <col min="12569" max="12569" width="11.88671875" customWidth="1"/>
    <col min="12570" max="12570" width="2.109375" customWidth="1"/>
    <col min="12571" max="12571" width="11.44140625" customWidth="1"/>
    <col min="12572" max="12572" width="0.5546875" customWidth="1"/>
    <col min="12573" max="12573" width="2.109375" customWidth="1"/>
    <col min="12574" max="12574" width="10.5546875" customWidth="1"/>
    <col min="12575" max="12575" width="11.109375" customWidth="1"/>
    <col min="12576" max="12576" width="2.109375" customWidth="1"/>
    <col min="12577" max="12577" width="11.109375" customWidth="1"/>
    <col min="12578" max="12578" width="2.109375" customWidth="1"/>
    <col min="12579" max="12579" width="12.44140625" customWidth="1"/>
    <col min="12799" max="12799" width="51" customWidth="1"/>
    <col min="12800" max="12800" width="2.109375" customWidth="1"/>
    <col min="12801" max="12801" width="14.109375" customWidth="1"/>
    <col min="12802" max="12803" width="8.88671875" customWidth="1"/>
    <col min="12804" max="12804" width="2" customWidth="1"/>
    <col min="12805" max="12805" width="14.88671875" customWidth="1"/>
    <col min="12806" max="12806" width="2" customWidth="1"/>
    <col min="12807" max="12807" width="14.88671875" customWidth="1"/>
    <col min="12808" max="12808" width="2.109375" customWidth="1"/>
    <col min="12809" max="12809" width="14.88671875" customWidth="1"/>
    <col min="12810" max="12810" width="2.109375" customWidth="1"/>
    <col min="12811" max="12811" width="14.88671875" customWidth="1"/>
    <col min="12812" max="12813" width="3.88671875" customWidth="1"/>
    <col min="12814" max="12814" width="12.44140625" customWidth="1"/>
    <col min="12815" max="12815" width="2.109375" customWidth="1"/>
    <col min="12816" max="12816" width="12.5546875" customWidth="1"/>
    <col min="12817" max="12817" width="2.109375" customWidth="1"/>
    <col min="12818" max="12818" width="12.88671875" customWidth="1"/>
    <col min="12819" max="12819" width="2.109375" customWidth="1"/>
    <col min="12820" max="12820" width="12.88671875" customWidth="1"/>
    <col min="12821" max="12821" width="2" customWidth="1"/>
    <col min="12822" max="12822" width="11.88671875" customWidth="1"/>
    <col min="12823" max="12823" width="11.44140625" customWidth="1"/>
    <col min="12824" max="12824" width="1.88671875" customWidth="1"/>
    <col min="12825" max="12825" width="11.88671875" customWidth="1"/>
    <col min="12826" max="12826" width="2.109375" customWidth="1"/>
    <col min="12827" max="12827" width="11.44140625" customWidth="1"/>
    <col min="12828" max="12828" width="0.5546875" customWidth="1"/>
    <col min="12829" max="12829" width="2.109375" customWidth="1"/>
    <col min="12830" max="12830" width="10.5546875" customWidth="1"/>
    <col min="12831" max="12831" width="11.109375" customWidth="1"/>
    <col min="12832" max="12832" width="2.109375" customWidth="1"/>
    <col min="12833" max="12833" width="11.109375" customWidth="1"/>
    <col min="12834" max="12834" width="2.109375" customWidth="1"/>
    <col min="12835" max="12835" width="12.44140625" customWidth="1"/>
    <col min="13055" max="13055" width="51" customWidth="1"/>
    <col min="13056" max="13056" width="2.109375" customWidth="1"/>
    <col min="13057" max="13057" width="14.109375" customWidth="1"/>
    <col min="13058" max="13059" width="8.88671875" customWidth="1"/>
    <col min="13060" max="13060" width="2" customWidth="1"/>
    <col min="13061" max="13061" width="14.88671875" customWidth="1"/>
    <col min="13062" max="13062" width="2" customWidth="1"/>
    <col min="13063" max="13063" width="14.88671875" customWidth="1"/>
    <col min="13064" max="13064" width="2.109375" customWidth="1"/>
    <col min="13065" max="13065" width="14.88671875" customWidth="1"/>
    <col min="13066" max="13066" width="2.109375" customWidth="1"/>
    <col min="13067" max="13067" width="14.88671875" customWidth="1"/>
    <col min="13068" max="13069" width="3.88671875" customWidth="1"/>
    <col min="13070" max="13070" width="12.44140625" customWidth="1"/>
    <col min="13071" max="13071" width="2.109375" customWidth="1"/>
    <col min="13072" max="13072" width="12.5546875" customWidth="1"/>
    <col min="13073" max="13073" width="2.109375" customWidth="1"/>
    <col min="13074" max="13074" width="12.88671875" customWidth="1"/>
    <col min="13075" max="13075" width="2.109375" customWidth="1"/>
    <col min="13076" max="13076" width="12.88671875" customWidth="1"/>
    <col min="13077" max="13077" width="2" customWidth="1"/>
    <col min="13078" max="13078" width="11.88671875" customWidth="1"/>
    <col min="13079" max="13079" width="11.44140625" customWidth="1"/>
    <col min="13080" max="13080" width="1.88671875" customWidth="1"/>
    <col min="13081" max="13081" width="11.88671875" customWidth="1"/>
    <col min="13082" max="13082" width="2.109375" customWidth="1"/>
    <col min="13083" max="13083" width="11.44140625" customWidth="1"/>
    <col min="13084" max="13084" width="0.5546875" customWidth="1"/>
    <col min="13085" max="13085" width="2.109375" customWidth="1"/>
    <col min="13086" max="13086" width="10.5546875" customWidth="1"/>
    <col min="13087" max="13087" width="11.109375" customWidth="1"/>
    <col min="13088" max="13088" width="2.109375" customWidth="1"/>
    <col min="13089" max="13089" width="11.109375" customWidth="1"/>
    <col min="13090" max="13090" width="2.109375" customWidth="1"/>
    <col min="13091" max="13091" width="12.44140625" customWidth="1"/>
    <col min="13311" max="13311" width="51" customWidth="1"/>
    <col min="13312" max="13312" width="2.109375" customWidth="1"/>
    <col min="13313" max="13313" width="14.109375" customWidth="1"/>
    <col min="13314" max="13315" width="8.88671875" customWidth="1"/>
    <col min="13316" max="13316" width="2" customWidth="1"/>
    <col min="13317" max="13317" width="14.88671875" customWidth="1"/>
    <col min="13318" max="13318" width="2" customWidth="1"/>
    <col min="13319" max="13319" width="14.88671875" customWidth="1"/>
    <col min="13320" max="13320" width="2.109375" customWidth="1"/>
    <col min="13321" max="13321" width="14.88671875" customWidth="1"/>
    <col min="13322" max="13322" width="2.109375" customWidth="1"/>
    <col min="13323" max="13323" width="14.88671875" customWidth="1"/>
    <col min="13324" max="13325" width="3.88671875" customWidth="1"/>
    <col min="13326" max="13326" width="12.44140625" customWidth="1"/>
    <col min="13327" max="13327" width="2.109375" customWidth="1"/>
    <col min="13328" max="13328" width="12.5546875" customWidth="1"/>
    <col min="13329" max="13329" width="2.109375" customWidth="1"/>
    <col min="13330" max="13330" width="12.88671875" customWidth="1"/>
    <col min="13331" max="13331" width="2.109375" customWidth="1"/>
    <col min="13332" max="13332" width="12.88671875" customWidth="1"/>
    <col min="13333" max="13333" width="2" customWidth="1"/>
    <col min="13334" max="13334" width="11.88671875" customWidth="1"/>
    <col min="13335" max="13335" width="11.44140625" customWidth="1"/>
    <col min="13336" max="13336" width="1.88671875" customWidth="1"/>
    <col min="13337" max="13337" width="11.88671875" customWidth="1"/>
    <col min="13338" max="13338" width="2.109375" customWidth="1"/>
    <col min="13339" max="13339" width="11.44140625" customWidth="1"/>
    <col min="13340" max="13340" width="0.5546875" customWidth="1"/>
    <col min="13341" max="13341" width="2.109375" customWidth="1"/>
    <col min="13342" max="13342" width="10.5546875" customWidth="1"/>
    <col min="13343" max="13343" width="11.109375" customWidth="1"/>
    <col min="13344" max="13344" width="2.109375" customWidth="1"/>
    <col min="13345" max="13345" width="11.109375" customWidth="1"/>
    <col min="13346" max="13346" width="2.109375" customWidth="1"/>
    <col min="13347" max="13347" width="12.44140625" customWidth="1"/>
    <col min="13567" max="13567" width="51" customWidth="1"/>
    <col min="13568" max="13568" width="2.109375" customWidth="1"/>
    <col min="13569" max="13569" width="14.109375" customWidth="1"/>
    <col min="13570" max="13571" width="8.88671875" customWidth="1"/>
    <col min="13572" max="13572" width="2" customWidth="1"/>
    <col min="13573" max="13573" width="14.88671875" customWidth="1"/>
    <col min="13574" max="13574" width="2" customWidth="1"/>
    <col min="13575" max="13575" width="14.88671875" customWidth="1"/>
    <col min="13576" max="13576" width="2.109375" customWidth="1"/>
    <col min="13577" max="13577" width="14.88671875" customWidth="1"/>
    <col min="13578" max="13578" width="2.109375" customWidth="1"/>
    <col min="13579" max="13579" width="14.88671875" customWidth="1"/>
    <col min="13580" max="13581" width="3.88671875" customWidth="1"/>
    <col min="13582" max="13582" width="12.44140625" customWidth="1"/>
    <col min="13583" max="13583" width="2.109375" customWidth="1"/>
    <col min="13584" max="13584" width="12.5546875" customWidth="1"/>
    <col min="13585" max="13585" width="2.109375" customWidth="1"/>
    <col min="13586" max="13586" width="12.88671875" customWidth="1"/>
    <col min="13587" max="13587" width="2.109375" customWidth="1"/>
    <col min="13588" max="13588" width="12.88671875" customWidth="1"/>
    <col min="13589" max="13589" width="2" customWidth="1"/>
    <col min="13590" max="13590" width="11.88671875" customWidth="1"/>
    <col min="13591" max="13591" width="11.44140625" customWidth="1"/>
    <col min="13592" max="13592" width="1.88671875" customWidth="1"/>
    <col min="13593" max="13593" width="11.88671875" customWidth="1"/>
    <col min="13594" max="13594" width="2.109375" customWidth="1"/>
    <col min="13595" max="13595" width="11.44140625" customWidth="1"/>
    <col min="13596" max="13596" width="0.5546875" customWidth="1"/>
    <col min="13597" max="13597" width="2.109375" customWidth="1"/>
    <col min="13598" max="13598" width="10.5546875" customWidth="1"/>
    <col min="13599" max="13599" width="11.109375" customWidth="1"/>
    <col min="13600" max="13600" width="2.109375" customWidth="1"/>
    <col min="13601" max="13601" width="11.109375" customWidth="1"/>
    <col min="13602" max="13602" width="2.109375" customWidth="1"/>
    <col min="13603" max="13603" width="12.44140625" customWidth="1"/>
    <col min="13823" max="13823" width="51" customWidth="1"/>
    <col min="13824" max="13824" width="2.109375" customWidth="1"/>
    <col min="13825" max="13825" width="14.109375" customWidth="1"/>
    <col min="13826" max="13827" width="8.88671875" customWidth="1"/>
    <col min="13828" max="13828" width="2" customWidth="1"/>
    <col min="13829" max="13829" width="14.88671875" customWidth="1"/>
    <col min="13830" max="13830" width="2" customWidth="1"/>
    <col min="13831" max="13831" width="14.88671875" customWidth="1"/>
    <col min="13832" max="13832" width="2.109375" customWidth="1"/>
    <col min="13833" max="13833" width="14.88671875" customWidth="1"/>
    <col min="13834" max="13834" width="2.109375" customWidth="1"/>
    <col min="13835" max="13835" width="14.88671875" customWidth="1"/>
    <col min="13836" max="13837" width="3.88671875" customWidth="1"/>
    <col min="13838" max="13838" width="12.44140625" customWidth="1"/>
    <col min="13839" max="13839" width="2.109375" customWidth="1"/>
    <col min="13840" max="13840" width="12.5546875" customWidth="1"/>
    <col min="13841" max="13841" width="2.109375" customWidth="1"/>
    <col min="13842" max="13842" width="12.88671875" customWidth="1"/>
    <col min="13843" max="13843" width="2.109375" customWidth="1"/>
    <col min="13844" max="13844" width="12.88671875" customWidth="1"/>
    <col min="13845" max="13845" width="2" customWidth="1"/>
    <col min="13846" max="13846" width="11.88671875" customWidth="1"/>
    <col min="13847" max="13847" width="11.44140625" customWidth="1"/>
    <col min="13848" max="13848" width="1.88671875" customWidth="1"/>
    <col min="13849" max="13849" width="11.88671875" customWidth="1"/>
    <col min="13850" max="13850" width="2.109375" customWidth="1"/>
    <col min="13851" max="13851" width="11.44140625" customWidth="1"/>
    <col min="13852" max="13852" width="0.5546875" customWidth="1"/>
    <col min="13853" max="13853" width="2.109375" customWidth="1"/>
    <col min="13854" max="13854" width="10.5546875" customWidth="1"/>
    <col min="13855" max="13855" width="11.109375" customWidth="1"/>
    <col min="13856" max="13856" width="2.109375" customWidth="1"/>
    <col min="13857" max="13857" width="11.109375" customWidth="1"/>
    <col min="13858" max="13858" width="2.109375" customWidth="1"/>
    <col min="13859" max="13859" width="12.44140625" customWidth="1"/>
    <col min="14079" max="14079" width="51" customWidth="1"/>
    <col min="14080" max="14080" width="2.109375" customWidth="1"/>
    <col min="14081" max="14081" width="14.109375" customWidth="1"/>
    <col min="14082" max="14083" width="8.88671875" customWidth="1"/>
    <col min="14084" max="14084" width="2" customWidth="1"/>
    <col min="14085" max="14085" width="14.88671875" customWidth="1"/>
    <col min="14086" max="14086" width="2" customWidth="1"/>
    <col min="14087" max="14087" width="14.88671875" customWidth="1"/>
    <col min="14088" max="14088" width="2.109375" customWidth="1"/>
    <col min="14089" max="14089" width="14.88671875" customWidth="1"/>
    <col min="14090" max="14090" width="2.109375" customWidth="1"/>
    <col min="14091" max="14091" width="14.88671875" customWidth="1"/>
    <col min="14092" max="14093" width="3.88671875" customWidth="1"/>
    <col min="14094" max="14094" width="12.44140625" customWidth="1"/>
    <col min="14095" max="14095" width="2.109375" customWidth="1"/>
    <col min="14096" max="14096" width="12.5546875" customWidth="1"/>
    <col min="14097" max="14097" width="2.109375" customWidth="1"/>
    <col min="14098" max="14098" width="12.88671875" customWidth="1"/>
    <col min="14099" max="14099" width="2.109375" customWidth="1"/>
    <col min="14100" max="14100" width="12.88671875" customWidth="1"/>
    <col min="14101" max="14101" width="2" customWidth="1"/>
    <col min="14102" max="14102" width="11.88671875" customWidth="1"/>
    <col min="14103" max="14103" width="11.44140625" customWidth="1"/>
    <col min="14104" max="14104" width="1.88671875" customWidth="1"/>
    <col min="14105" max="14105" width="11.88671875" customWidth="1"/>
    <col min="14106" max="14106" width="2.109375" customWidth="1"/>
    <col min="14107" max="14107" width="11.44140625" customWidth="1"/>
    <col min="14108" max="14108" width="0.5546875" customWidth="1"/>
    <col min="14109" max="14109" width="2.109375" customWidth="1"/>
    <col min="14110" max="14110" width="10.5546875" customWidth="1"/>
    <col min="14111" max="14111" width="11.109375" customWidth="1"/>
    <col min="14112" max="14112" width="2.109375" customWidth="1"/>
    <col min="14113" max="14113" width="11.109375" customWidth="1"/>
    <col min="14114" max="14114" width="2.109375" customWidth="1"/>
    <col min="14115" max="14115" width="12.44140625" customWidth="1"/>
    <col min="14335" max="14335" width="51" customWidth="1"/>
    <col min="14336" max="14336" width="2.109375" customWidth="1"/>
    <col min="14337" max="14337" width="14.109375" customWidth="1"/>
    <col min="14338" max="14339" width="8.88671875" customWidth="1"/>
    <col min="14340" max="14340" width="2" customWidth="1"/>
    <col min="14341" max="14341" width="14.88671875" customWidth="1"/>
    <col min="14342" max="14342" width="2" customWidth="1"/>
    <col min="14343" max="14343" width="14.88671875" customWidth="1"/>
    <col min="14344" max="14344" width="2.109375" customWidth="1"/>
    <col min="14345" max="14345" width="14.88671875" customWidth="1"/>
    <col min="14346" max="14346" width="2.109375" customWidth="1"/>
    <col min="14347" max="14347" width="14.88671875" customWidth="1"/>
    <col min="14348" max="14349" width="3.88671875" customWidth="1"/>
    <col min="14350" max="14350" width="12.44140625" customWidth="1"/>
    <col min="14351" max="14351" width="2.109375" customWidth="1"/>
    <col min="14352" max="14352" width="12.5546875" customWidth="1"/>
    <col min="14353" max="14353" width="2.109375" customWidth="1"/>
    <col min="14354" max="14354" width="12.88671875" customWidth="1"/>
    <col min="14355" max="14355" width="2.109375" customWidth="1"/>
    <col min="14356" max="14356" width="12.88671875" customWidth="1"/>
    <col min="14357" max="14357" width="2" customWidth="1"/>
    <col min="14358" max="14358" width="11.88671875" customWidth="1"/>
    <col min="14359" max="14359" width="11.44140625" customWidth="1"/>
    <col min="14360" max="14360" width="1.88671875" customWidth="1"/>
    <col min="14361" max="14361" width="11.88671875" customWidth="1"/>
    <col min="14362" max="14362" width="2.109375" customWidth="1"/>
    <col min="14363" max="14363" width="11.44140625" customWidth="1"/>
    <col min="14364" max="14364" width="0.5546875" customWidth="1"/>
    <col min="14365" max="14365" width="2.109375" customWidth="1"/>
    <col min="14366" max="14366" width="10.5546875" customWidth="1"/>
    <col min="14367" max="14367" width="11.109375" customWidth="1"/>
    <col min="14368" max="14368" width="2.109375" customWidth="1"/>
    <col min="14369" max="14369" width="11.109375" customWidth="1"/>
    <col min="14370" max="14370" width="2.109375" customWidth="1"/>
    <col min="14371" max="14371" width="12.44140625" customWidth="1"/>
    <col min="14591" max="14591" width="51" customWidth="1"/>
    <col min="14592" max="14592" width="2.109375" customWidth="1"/>
    <col min="14593" max="14593" width="14.109375" customWidth="1"/>
    <col min="14594" max="14595" width="8.88671875" customWidth="1"/>
    <col min="14596" max="14596" width="2" customWidth="1"/>
    <col min="14597" max="14597" width="14.88671875" customWidth="1"/>
    <col min="14598" max="14598" width="2" customWidth="1"/>
    <col min="14599" max="14599" width="14.88671875" customWidth="1"/>
    <col min="14600" max="14600" width="2.109375" customWidth="1"/>
    <col min="14601" max="14601" width="14.88671875" customWidth="1"/>
    <col min="14602" max="14602" width="2.109375" customWidth="1"/>
    <col min="14603" max="14603" width="14.88671875" customWidth="1"/>
    <col min="14604" max="14605" width="3.88671875" customWidth="1"/>
    <col min="14606" max="14606" width="12.44140625" customWidth="1"/>
    <col min="14607" max="14607" width="2.109375" customWidth="1"/>
    <col min="14608" max="14608" width="12.5546875" customWidth="1"/>
    <col min="14609" max="14609" width="2.109375" customWidth="1"/>
    <col min="14610" max="14610" width="12.88671875" customWidth="1"/>
    <col min="14611" max="14611" width="2.109375" customWidth="1"/>
    <col min="14612" max="14612" width="12.88671875" customWidth="1"/>
    <col min="14613" max="14613" width="2" customWidth="1"/>
    <col min="14614" max="14614" width="11.88671875" customWidth="1"/>
    <col min="14615" max="14615" width="11.44140625" customWidth="1"/>
    <col min="14616" max="14616" width="1.88671875" customWidth="1"/>
    <col min="14617" max="14617" width="11.88671875" customWidth="1"/>
    <col min="14618" max="14618" width="2.109375" customWidth="1"/>
    <col min="14619" max="14619" width="11.44140625" customWidth="1"/>
    <col min="14620" max="14620" width="0.5546875" customWidth="1"/>
    <col min="14621" max="14621" width="2.109375" customWidth="1"/>
    <col min="14622" max="14622" width="10.5546875" customWidth="1"/>
    <col min="14623" max="14623" width="11.109375" customWidth="1"/>
    <col min="14624" max="14624" width="2.109375" customWidth="1"/>
    <col min="14625" max="14625" width="11.109375" customWidth="1"/>
    <col min="14626" max="14626" width="2.109375" customWidth="1"/>
    <col min="14627" max="14627" width="12.44140625" customWidth="1"/>
    <col min="14847" max="14847" width="51" customWidth="1"/>
    <col min="14848" max="14848" width="2.109375" customWidth="1"/>
    <col min="14849" max="14849" width="14.109375" customWidth="1"/>
    <col min="14850" max="14851" width="8.88671875" customWidth="1"/>
    <col min="14852" max="14852" width="2" customWidth="1"/>
    <col min="14853" max="14853" width="14.88671875" customWidth="1"/>
    <col min="14854" max="14854" width="2" customWidth="1"/>
    <col min="14855" max="14855" width="14.88671875" customWidth="1"/>
    <col min="14856" max="14856" width="2.109375" customWidth="1"/>
    <col min="14857" max="14857" width="14.88671875" customWidth="1"/>
    <col min="14858" max="14858" width="2.109375" customWidth="1"/>
    <col min="14859" max="14859" width="14.88671875" customWidth="1"/>
    <col min="14860" max="14861" width="3.88671875" customWidth="1"/>
    <col min="14862" max="14862" width="12.44140625" customWidth="1"/>
    <col min="14863" max="14863" width="2.109375" customWidth="1"/>
    <col min="14864" max="14864" width="12.5546875" customWidth="1"/>
    <col min="14865" max="14865" width="2.109375" customWidth="1"/>
    <col min="14866" max="14866" width="12.88671875" customWidth="1"/>
    <col min="14867" max="14867" width="2.109375" customWidth="1"/>
    <col min="14868" max="14868" width="12.88671875" customWidth="1"/>
    <col min="14869" max="14869" width="2" customWidth="1"/>
    <col min="14870" max="14870" width="11.88671875" customWidth="1"/>
    <col min="14871" max="14871" width="11.44140625" customWidth="1"/>
    <col min="14872" max="14872" width="1.88671875" customWidth="1"/>
    <col min="14873" max="14873" width="11.88671875" customWidth="1"/>
    <col min="14874" max="14874" width="2.109375" customWidth="1"/>
    <col min="14875" max="14875" width="11.44140625" customWidth="1"/>
    <col min="14876" max="14876" width="0.5546875" customWidth="1"/>
    <col min="14877" max="14877" width="2.109375" customWidth="1"/>
    <col min="14878" max="14878" width="10.5546875" customWidth="1"/>
    <col min="14879" max="14879" width="11.109375" customWidth="1"/>
    <col min="14880" max="14880" width="2.109375" customWidth="1"/>
    <col min="14881" max="14881" width="11.109375" customWidth="1"/>
    <col min="14882" max="14882" width="2.109375" customWidth="1"/>
    <col min="14883" max="14883" width="12.44140625" customWidth="1"/>
    <col min="15103" max="15103" width="51" customWidth="1"/>
    <col min="15104" max="15104" width="2.109375" customWidth="1"/>
    <col min="15105" max="15105" width="14.109375" customWidth="1"/>
    <col min="15106" max="15107" width="8.88671875" customWidth="1"/>
    <col min="15108" max="15108" width="2" customWidth="1"/>
    <col min="15109" max="15109" width="14.88671875" customWidth="1"/>
    <col min="15110" max="15110" width="2" customWidth="1"/>
    <col min="15111" max="15111" width="14.88671875" customWidth="1"/>
    <col min="15112" max="15112" width="2.109375" customWidth="1"/>
    <col min="15113" max="15113" width="14.88671875" customWidth="1"/>
    <col min="15114" max="15114" width="2.109375" customWidth="1"/>
    <col min="15115" max="15115" width="14.88671875" customWidth="1"/>
    <col min="15116" max="15117" width="3.88671875" customWidth="1"/>
    <col min="15118" max="15118" width="12.44140625" customWidth="1"/>
    <col min="15119" max="15119" width="2.109375" customWidth="1"/>
    <col min="15120" max="15120" width="12.5546875" customWidth="1"/>
    <col min="15121" max="15121" width="2.109375" customWidth="1"/>
    <col min="15122" max="15122" width="12.88671875" customWidth="1"/>
    <col min="15123" max="15123" width="2.109375" customWidth="1"/>
    <col min="15124" max="15124" width="12.88671875" customWidth="1"/>
    <col min="15125" max="15125" width="2" customWidth="1"/>
    <col min="15126" max="15126" width="11.88671875" customWidth="1"/>
    <col min="15127" max="15127" width="11.44140625" customWidth="1"/>
    <col min="15128" max="15128" width="1.88671875" customWidth="1"/>
    <col min="15129" max="15129" width="11.88671875" customWidth="1"/>
    <col min="15130" max="15130" width="2.109375" customWidth="1"/>
    <col min="15131" max="15131" width="11.44140625" customWidth="1"/>
    <col min="15132" max="15132" width="0.5546875" customWidth="1"/>
    <col min="15133" max="15133" width="2.109375" customWidth="1"/>
    <col min="15134" max="15134" width="10.5546875" customWidth="1"/>
    <col min="15135" max="15135" width="11.109375" customWidth="1"/>
    <col min="15136" max="15136" width="2.109375" customWidth="1"/>
    <col min="15137" max="15137" width="11.109375" customWidth="1"/>
    <col min="15138" max="15138" width="2.109375" customWidth="1"/>
    <col min="15139" max="15139" width="12.44140625" customWidth="1"/>
    <col min="15359" max="15359" width="51" customWidth="1"/>
    <col min="15360" max="15360" width="2.109375" customWidth="1"/>
    <col min="15361" max="15361" width="14.109375" customWidth="1"/>
    <col min="15362" max="15363" width="8.88671875" customWidth="1"/>
    <col min="15364" max="15364" width="2" customWidth="1"/>
    <col min="15365" max="15365" width="14.88671875" customWidth="1"/>
    <col min="15366" max="15366" width="2" customWidth="1"/>
    <col min="15367" max="15367" width="14.88671875" customWidth="1"/>
    <col min="15368" max="15368" width="2.109375" customWidth="1"/>
    <col min="15369" max="15369" width="14.88671875" customWidth="1"/>
    <col min="15370" max="15370" width="2.109375" customWidth="1"/>
    <col min="15371" max="15371" width="14.88671875" customWidth="1"/>
    <col min="15372" max="15373" width="3.88671875" customWidth="1"/>
    <col min="15374" max="15374" width="12.44140625" customWidth="1"/>
    <col min="15375" max="15375" width="2.109375" customWidth="1"/>
    <col min="15376" max="15376" width="12.5546875" customWidth="1"/>
    <col min="15377" max="15377" width="2.109375" customWidth="1"/>
    <col min="15378" max="15378" width="12.88671875" customWidth="1"/>
    <col min="15379" max="15379" width="2.109375" customWidth="1"/>
    <col min="15380" max="15380" width="12.88671875" customWidth="1"/>
    <col min="15381" max="15381" width="2" customWidth="1"/>
    <col min="15382" max="15382" width="11.88671875" customWidth="1"/>
    <col min="15383" max="15383" width="11.44140625" customWidth="1"/>
    <col min="15384" max="15384" width="1.88671875" customWidth="1"/>
    <col min="15385" max="15385" width="11.88671875" customWidth="1"/>
    <col min="15386" max="15386" width="2.109375" customWidth="1"/>
    <col min="15387" max="15387" width="11.44140625" customWidth="1"/>
    <col min="15388" max="15388" width="0.5546875" customWidth="1"/>
    <col min="15389" max="15389" width="2.109375" customWidth="1"/>
    <col min="15390" max="15390" width="10.5546875" customWidth="1"/>
    <col min="15391" max="15391" width="11.109375" customWidth="1"/>
    <col min="15392" max="15392" width="2.109375" customWidth="1"/>
    <col min="15393" max="15393" width="11.109375" customWidth="1"/>
    <col min="15394" max="15394" width="2.109375" customWidth="1"/>
    <col min="15395" max="15395" width="12.44140625" customWidth="1"/>
    <col min="15615" max="15615" width="51" customWidth="1"/>
    <col min="15616" max="15616" width="2.109375" customWidth="1"/>
    <col min="15617" max="15617" width="14.109375" customWidth="1"/>
    <col min="15618" max="15619" width="8.88671875" customWidth="1"/>
    <col min="15620" max="15620" width="2" customWidth="1"/>
    <col min="15621" max="15621" width="14.88671875" customWidth="1"/>
    <col min="15622" max="15622" width="2" customWidth="1"/>
    <col min="15623" max="15623" width="14.88671875" customWidth="1"/>
    <col min="15624" max="15624" width="2.109375" customWidth="1"/>
    <col min="15625" max="15625" width="14.88671875" customWidth="1"/>
    <col min="15626" max="15626" width="2.109375" customWidth="1"/>
    <col min="15627" max="15627" width="14.88671875" customWidth="1"/>
    <col min="15628" max="15629" width="3.88671875" customWidth="1"/>
    <col min="15630" max="15630" width="12.44140625" customWidth="1"/>
    <col min="15631" max="15631" width="2.109375" customWidth="1"/>
    <col min="15632" max="15632" width="12.5546875" customWidth="1"/>
    <col min="15633" max="15633" width="2.109375" customWidth="1"/>
    <col min="15634" max="15634" width="12.88671875" customWidth="1"/>
    <col min="15635" max="15635" width="2.109375" customWidth="1"/>
    <col min="15636" max="15636" width="12.88671875" customWidth="1"/>
    <col min="15637" max="15637" width="2" customWidth="1"/>
    <col min="15638" max="15638" width="11.88671875" customWidth="1"/>
    <col min="15639" max="15639" width="11.44140625" customWidth="1"/>
    <col min="15640" max="15640" width="1.88671875" customWidth="1"/>
    <col min="15641" max="15641" width="11.88671875" customWidth="1"/>
    <col min="15642" max="15642" width="2.109375" customWidth="1"/>
    <col min="15643" max="15643" width="11.44140625" customWidth="1"/>
    <col min="15644" max="15644" width="0.5546875" customWidth="1"/>
    <col min="15645" max="15645" width="2.109375" customWidth="1"/>
    <col min="15646" max="15646" width="10.5546875" customWidth="1"/>
    <col min="15647" max="15647" width="11.109375" customWidth="1"/>
    <col min="15648" max="15648" width="2.109375" customWidth="1"/>
    <col min="15649" max="15649" width="11.109375" customWidth="1"/>
    <col min="15650" max="15650" width="2.109375" customWidth="1"/>
    <col min="15651" max="15651" width="12.44140625" customWidth="1"/>
    <col min="15871" max="15871" width="51" customWidth="1"/>
    <col min="15872" max="15872" width="2.109375" customWidth="1"/>
    <col min="15873" max="15873" width="14.109375" customWidth="1"/>
    <col min="15874" max="15875" width="8.88671875" customWidth="1"/>
    <col min="15876" max="15876" width="2" customWidth="1"/>
    <col min="15877" max="15877" width="14.88671875" customWidth="1"/>
    <col min="15878" max="15878" width="2" customWidth="1"/>
    <col min="15879" max="15879" width="14.88671875" customWidth="1"/>
    <col min="15880" max="15880" width="2.109375" customWidth="1"/>
    <col min="15881" max="15881" width="14.88671875" customWidth="1"/>
    <col min="15882" max="15882" width="2.109375" customWidth="1"/>
    <col min="15883" max="15883" width="14.88671875" customWidth="1"/>
    <col min="15884" max="15885" width="3.88671875" customWidth="1"/>
    <col min="15886" max="15886" width="12.44140625" customWidth="1"/>
    <col min="15887" max="15887" width="2.109375" customWidth="1"/>
    <col min="15888" max="15888" width="12.5546875" customWidth="1"/>
    <col min="15889" max="15889" width="2.109375" customWidth="1"/>
    <col min="15890" max="15890" width="12.88671875" customWidth="1"/>
    <col min="15891" max="15891" width="2.109375" customWidth="1"/>
    <col min="15892" max="15892" width="12.88671875" customWidth="1"/>
    <col min="15893" max="15893" width="2" customWidth="1"/>
    <col min="15894" max="15894" width="11.88671875" customWidth="1"/>
    <col min="15895" max="15895" width="11.44140625" customWidth="1"/>
    <col min="15896" max="15896" width="1.88671875" customWidth="1"/>
    <col min="15897" max="15897" width="11.88671875" customWidth="1"/>
    <col min="15898" max="15898" width="2.109375" customWidth="1"/>
    <col min="15899" max="15899" width="11.44140625" customWidth="1"/>
    <col min="15900" max="15900" width="0.5546875" customWidth="1"/>
    <col min="15901" max="15901" width="2.109375" customWidth="1"/>
    <col min="15902" max="15902" width="10.5546875" customWidth="1"/>
    <col min="15903" max="15903" width="11.109375" customWidth="1"/>
    <col min="15904" max="15904" width="2.109375" customWidth="1"/>
    <col min="15905" max="15905" width="11.109375" customWidth="1"/>
    <col min="15906" max="15906" width="2.109375" customWidth="1"/>
    <col min="15907" max="15907" width="12.44140625" customWidth="1"/>
    <col min="16127" max="16127" width="51" customWidth="1"/>
    <col min="16128" max="16128" width="2.109375" customWidth="1"/>
    <col min="16129" max="16129" width="14.109375" customWidth="1"/>
    <col min="16130" max="16131" width="8.88671875" customWidth="1"/>
    <col min="16132" max="16132" width="2" customWidth="1"/>
    <col min="16133" max="16133" width="14.88671875" customWidth="1"/>
    <col min="16134" max="16134" width="2" customWidth="1"/>
    <col min="16135" max="16135" width="14.88671875" customWidth="1"/>
    <col min="16136" max="16136" width="2.109375" customWidth="1"/>
    <col min="16137" max="16137" width="14.88671875" customWidth="1"/>
    <col min="16138" max="16138" width="2.109375" customWidth="1"/>
    <col min="16139" max="16139" width="14.88671875" customWidth="1"/>
    <col min="16140" max="16141" width="3.88671875" customWidth="1"/>
    <col min="16142" max="16142" width="12.44140625" customWidth="1"/>
    <col min="16143" max="16143" width="2.109375" customWidth="1"/>
    <col min="16144" max="16144" width="12.5546875" customWidth="1"/>
    <col min="16145" max="16145" width="2.109375" customWidth="1"/>
    <col min="16146" max="16146" width="12.88671875" customWidth="1"/>
    <col min="16147" max="16147" width="2.109375" customWidth="1"/>
    <col min="16148" max="16148" width="12.88671875" customWidth="1"/>
    <col min="16149" max="16149" width="2" customWidth="1"/>
    <col min="16150" max="16150" width="11.88671875" customWidth="1"/>
    <col min="16151" max="16151" width="11.44140625" customWidth="1"/>
    <col min="16152" max="16152" width="1.88671875" customWidth="1"/>
    <col min="16153" max="16153" width="11.88671875" customWidth="1"/>
    <col min="16154" max="16154" width="2.109375" customWidth="1"/>
    <col min="16155" max="16155" width="11.44140625" customWidth="1"/>
    <col min="16156" max="16156" width="0.5546875" customWidth="1"/>
    <col min="16157" max="16157" width="2.109375" customWidth="1"/>
    <col min="16158" max="16158" width="10.5546875" customWidth="1"/>
    <col min="16159" max="16159" width="11.109375" customWidth="1"/>
    <col min="16160" max="16160" width="2.109375" customWidth="1"/>
    <col min="16161" max="16161" width="11.109375" customWidth="1"/>
    <col min="16162" max="16162" width="2.109375" customWidth="1"/>
    <col min="16163" max="16163" width="12.44140625" customWidth="1"/>
  </cols>
  <sheetData>
    <row r="1" spans="1:35">
      <c r="A1" s="364" t="s">
        <v>775</v>
      </c>
    </row>
    <row r="3" spans="1:35" ht="18" customHeight="1">
      <c r="A3" s="40" t="s">
        <v>59</v>
      </c>
      <c r="B3" s="39"/>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row>
    <row r="4" spans="1:35" ht="18" customHeight="1">
      <c r="A4" s="40" t="s">
        <v>47</v>
      </c>
      <c r="B4" s="39"/>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spans="1:35" ht="18" customHeight="1">
      <c r="A5" s="40" t="s">
        <v>1136</v>
      </c>
      <c r="B5" s="225"/>
      <c r="C5" s="226"/>
      <c r="D5" s="226"/>
      <c r="E5" s="226"/>
      <c r="F5" s="226"/>
      <c r="G5" s="226"/>
      <c r="H5" s="226"/>
      <c r="I5" s="226"/>
      <c r="J5" s="226"/>
      <c r="K5" s="228" t="s">
        <v>490</v>
      </c>
      <c r="L5" s="226"/>
      <c r="M5" s="226"/>
      <c r="N5" s="226"/>
      <c r="O5" s="226"/>
      <c r="P5" s="226"/>
      <c r="Q5" s="226"/>
      <c r="R5" s="226"/>
      <c r="S5" s="226"/>
      <c r="T5" s="227"/>
      <c r="U5" s="226"/>
      <c r="V5" s="226"/>
      <c r="W5" s="226"/>
      <c r="X5" s="226"/>
      <c r="Y5" s="226"/>
      <c r="Z5" s="226"/>
      <c r="AA5" s="226"/>
      <c r="AB5" s="226"/>
      <c r="AC5" s="226"/>
      <c r="AD5" s="226"/>
      <c r="AE5" s="226"/>
      <c r="AF5" s="226"/>
      <c r="AG5" s="226"/>
      <c r="AH5" s="226"/>
      <c r="AI5" s="228"/>
    </row>
    <row r="6" spans="1:35" ht="18" customHeight="1">
      <c r="A6" s="270" t="s">
        <v>555</v>
      </c>
      <c r="B6" s="225"/>
      <c r="C6" s="226"/>
      <c r="D6" s="226"/>
      <c r="E6" s="226"/>
      <c r="F6" s="226"/>
      <c r="G6" s="226"/>
      <c r="H6" s="226"/>
      <c r="I6" s="226"/>
      <c r="J6" s="226"/>
      <c r="K6" s="59" t="s">
        <v>491</v>
      </c>
      <c r="L6" s="226"/>
      <c r="M6" s="226"/>
      <c r="N6" s="226"/>
      <c r="O6" s="226"/>
      <c r="P6" s="226"/>
      <c r="Q6" s="226"/>
      <c r="R6" s="226"/>
      <c r="S6" s="226"/>
      <c r="T6" s="229"/>
      <c r="U6" s="226"/>
      <c r="V6" s="226"/>
      <c r="W6" s="226"/>
      <c r="X6" s="226"/>
      <c r="Y6" s="226"/>
      <c r="Z6" s="226"/>
      <c r="AA6" s="226"/>
      <c r="AB6" s="226"/>
      <c r="AC6" s="226"/>
      <c r="AD6" s="226"/>
      <c r="AE6" s="226"/>
      <c r="AF6" s="226"/>
      <c r="AG6" s="226"/>
      <c r="AH6" s="226"/>
      <c r="AI6" s="226"/>
    </row>
    <row r="7" spans="1:35" ht="18" customHeight="1">
      <c r="A7" s="270" t="s">
        <v>1228</v>
      </c>
      <c r="B7" s="225"/>
      <c r="C7" s="226"/>
      <c r="D7" s="226"/>
      <c r="E7" s="226"/>
      <c r="F7" s="226"/>
      <c r="G7" s="226"/>
      <c r="H7" s="226"/>
      <c r="I7" s="226"/>
      <c r="J7" s="226"/>
      <c r="K7" s="59"/>
      <c r="L7" s="226"/>
      <c r="M7" s="226"/>
      <c r="N7" s="226"/>
      <c r="O7" s="226"/>
      <c r="P7" s="226"/>
      <c r="Q7" s="226"/>
      <c r="R7" s="226"/>
      <c r="S7" s="226"/>
      <c r="T7" s="229"/>
      <c r="U7" s="226"/>
      <c r="V7" s="226"/>
      <c r="W7" s="226"/>
      <c r="X7" s="226"/>
      <c r="Y7" s="226"/>
      <c r="Z7" s="226"/>
      <c r="AA7" s="226"/>
      <c r="AB7" s="226"/>
      <c r="AC7" s="226"/>
      <c r="AD7" s="226"/>
      <c r="AE7" s="226"/>
      <c r="AF7" s="226"/>
      <c r="AG7" s="226"/>
      <c r="AH7" s="226"/>
      <c r="AI7" s="226"/>
    </row>
    <row r="8" spans="1:35" ht="18" customHeight="1">
      <c r="A8" s="137" t="s">
        <v>1314</v>
      </c>
      <c r="B8" s="225"/>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row>
    <row r="9" spans="1:35" ht="16.350000000000001" customHeight="1">
      <c r="A9" s="48" t="s">
        <v>1107</v>
      </c>
      <c r="B9" s="1"/>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row>
    <row r="10" spans="1:35" ht="18">
      <c r="A10" s="134"/>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row>
    <row r="11" spans="1:35">
      <c r="A11" s="230"/>
      <c r="B11" s="225"/>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row>
    <row r="12" spans="1:35">
      <c r="A12" s="230"/>
      <c r="B12" s="225"/>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row>
    <row r="13" spans="1:35" ht="15.75">
      <c r="A13" s="45"/>
      <c r="B13" s="45"/>
      <c r="C13" s="63"/>
      <c r="D13" s="63"/>
      <c r="E13" s="63"/>
      <c r="F13" s="63"/>
      <c r="G13" s="63"/>
      <c r="H13" s="63"/>
      <c r="I13" s="63"/>
      <c r="J13" s="63"/>
      <c r="K13" s="85" t="s">
        <v>1372</v>
      </c>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1:35" ht="15.75">
      <c r="A14" s="45"/>
      <c r="B14" s="45"/>
      <c r="C14" s="63"/>
      <c r="D14" s="63"/>
      <c r="E14" s="63"/>
      <c r="F14" s="63"/>
      <c r="G14" s="63"/>
      <c r="H14" s="63"/>
      <c r="I14" s="63"/>
      <c r="J14" s="63"/>
      <c r="K14" s="233" t="s">
        <v>523</v>
      </c>
      <c r="L14" s="85"/>
      <c r="M14" s="63"/>
      <c r="N14" s="63"/>
      <c r="O14" s="63"/>
      <c r="P14" s="63"/>
      <c r="Q14" s="63"/>
      <c r="R14" s="63"/>
      <c r="S14" s="63"/>
      <c r="T14" s="233"/>
      <c r="U14" s="63"/>
      <c r="V14" s="63"/>
      <c r="W14" s="63"/>
      <c r="X14" s="63"/>
      <c r="Y14" s="63"/>
      <c r="Z14" s="63"/>
      <c r="AA14" s="233"/>
      <c r="AB14" s="85"/>
      <c r="AC14" s="63"/>
      <c r="AD14" s="63"/>
      <c r="AE14" s="63"/>
      <c r="AF14" s="63"/>
      <c r="AG14" s="63"/>
      <c r="AH14" s="63"/>
      <c r="AI14" s="233"/>
    </row>
    <row r="15" spans="1:35" ht="15.75">
      <c r="A15" s="45"/>
      <c r="B15" s="45"/>
      <c r="C15" s="828" t="s">
        <v>492</v>
      </c>
      <c r="D15" s="828"/>
      <c r="E15" s="828"/>
      <c r="F15" s="828"/>
      <c r="G15" s="828"/>
      <c r="H15" s="63"/>
      <c r="I15" s="63"/>
      <c r="J15" s="63"/>
      <c r="K15" s="233" t="s">
        <v>493</v>
      </c>
      <c r="L15" s="85"/>
      <c r="M15" s="63"/>
      <c r="N15" s="234"/>
      <c r="O15" s="234"/>
      <c r="P15" s="235"/>
      <c r="Q15" s="63"/>
      <c r="R15" s="63"/>
      <c r="S15" s="63"/>
      <c r="T15" s="233"/>
      <c r="U15" s="63"/>
      <c r="V15" s="233"/>
      <c r="W15" s="85"/>
      <c r="X15" s="63"/>
      <c r="Y15" s="63"/>
      <c r="Z15" s="63"/>
      <c r="AA15" s="233"/>
      <c r="AB15" s="85"/>
      <c r="AC15" s="63"/>
      <c r="AD15" s="233"/>
      <c r="AE15" s="85"/>
      <c r="AF15" s="63"/>
      <c r="AG15" s="63"/>
      <c r="AH15" s="63"/>
      <c r="AI15" s="233"/>
    </row>
    <row r="16" spans="1:35" ht="15.75">
      <c r="A16" s="45"/>
      <c r="B16" s="45"/>
      <c r="C16" s="85" t="s">
        <v>494</v>
      </c>
      <c r="D16" s="85"/>
      <c r="E16" s="236" t="s">
        <v>495</v>
      </c>
      <c r="F16" s="85"/>
      <c r="G16" s="233" t="s">
        <v>496</v>
      </c>
      <c r="H16" s="63"/>
      <c r="I16" s="237" t="s">
        <v>497</v>
      </c>
      <c r="J16" s="63"/>
      <c r="K16" s="233" t="s">
        <v>293</v>
      </c>
      <c r="L16" s="85"/>
      <c r="M16" s="63"/>
      <c r="N16" s="85"/>
      <c r="O16" s="85"/>
      <c r="P16" s="85"/>
      <c r="Q16" s="63"/>
      <c r="R16" s="233"/>
      <c r="S16" s="63"/>
      <c r="T16" s="233"/>
      <c r="U16" s="63"/>
      <c r="V16" s="85"/>
      <c r="W16" s="85"/>
      <c r="X16" s="63"/>
      <c r="Y16" s="233"/>
      <c r="Z16" s="63"/>
      <c r="AA16" s="233"/>
      <c r="AB16" s="85"/>
      <c r="AC16" s="63"/>
      <c r="AD16" s="85"/>
      <c r="AE16" s="85"/>
      <c r="AF16" s="63"/>
      <c r="AG16" s="233"/>
      <c r="AH16" s="63"/>
      <c r="AI16" s="233"/>
    </row>
    <row r="17" spans="1:35">
      <c r="A17" s="1"/>
      <c r="B17" s="225"/>
      <c r="C17" s="238"/>
      <c r="D17" s="226"/>
      <c r="E17" s="226"/>
      <c r="F17" s="226"/>
      <c r="G17" s="238"/>
      <c r="H17" s="226"/>
      <c r="I17" s="238"/>
      <c r="J17" s="226"/>
      <c r="K17" s="238"/>
      <c r="L17" s="226"/>
      <c r="M17" s="226"/>
      <c r="N17" s="179"/>
      <c r="O17" s="181"/>
      <c r="P17" s="181"/>
      <c r="Q17" s="226"/>
      <c r="R17" s="226"/>
      <c r="S17" s="226"/>
      <c r="T17" s="226"/>
      <c r="U17" s="226"/>
      <c r="V17" s="226"/>
      <c r="W17" s="226"/>
      <c r="X17" s="226"/>
      <c r="Y17" s="226"/>
      <c r="Z17" s="226"/>
      <c r="AA17" s="226"/>
      <c r="AB17" s="226"/>
      <c r="AC17" s="226"/>
      <c r="AD17" s="226"/>
      <c r="AE17" s="226"/>
      <c r="AF17" s="226"/>
      <c r="AG17" s="226"/>
      <c r="AH17" s="226"/>
      <c r="AI17" s="226"/>
    </row>
    <row r="18" spans="1:35" ht="15.75">
      <c r="A18" s="198" t="s">
        <v>0</v>
      </c>
      <c r="B18" s="45"/>
      <c r="C18" s="43"/>
      <c r="D18" s="43"/>
      <c r="E18" s="43"/>
      <c r="F18" s="43"/>
      <c r="G18" s="43"/>
      <c r="H18" s="43"/>
      <c r="I18" s="43"/>
      <c r="J18" s="43"/>
      <c r="K18" s="43"/>
      <c r="L18" s="43"/>
      <c r="M18" s="43"/>
      <c r="N18" s="179"/>
      <c r="O18" s="179"/>
      <c r="P18" s="179"/>
      <c r="Q18" s="43"/>
      <c r="R18" s="43"/>
      <c r="S18" s="43"/>
      <c r="T18" s="43"/>
      <c r="U18" s="43"/>
      <c r="V18" s="43"/>
      <c r="W18" s="43"/>
      <c r="X18" s="43"/>
      <c r="Y18" s="43"/>
      <c r="Z18" s="43"/>
      <c r="AA18" s="43"/>
      <c r="AB18" s="43"/>
      <c r="AC18" s="43"/>
      <c r="AD18" s="43"/>
      <c r="AE18" s="43"/>
      <c r="AF18" s="43"/>
      <c r="AG18" s="43"/>
      <c r="AH18" s="43"/>
      <c r="AI18" s="43"/>
    </row>
    <row r="19" spans="1:35">
      <c r="A19" s="218" t="s">
        <v>997</v>
      </c>
      <c r="B19" s="46" t="s">
        <v>22</v>
      </c>
      <c r="C19" s="573">
        <v>1831000</v>
      </c>
      <c r="D19" s="56"/>
      <c r="E19" s="573">
        <v>1831000</v>
      </c>
      <c r="F19" s="30"/>
      <c r="G19" s="573">
        <v>1781000</v>
      </c>
      <c r="H19" s="30"/>
      <c r="I19" s="250">
        <f>ROUND('Exhibit A-2 State'!DQ16,-2)</f>
        <v>1781200</v>
      </c>
      <c r="J19" s="30"/>
      <c r="K19" s="250">
        <f t="shared" ref="K19:K25" si="0">ROUND(SUM(I19)-SUM(G19),1)</f>
        <v>200</v>
      </c>
      <c r="L19" s="43"/>
      <c r="M19" s="56"/>
      <c r="N19" s="573"/>
      <c r="O19" s="56"/>
      <c r="P19" s="573"/>
      <c r="Q19" s="56"/>
      <c r="R19" s="43"/>
      <c r="S19" s="56"/>
      <c r="T19" s="43"/>
      <c r="U19" s="56"/>
      <c r="V19" s="43"/>
      <c r="W19" s="43"/>
      <c r="X19" s="56"/>
      <c r="Y19" s="43"/>
      <c r="Z19" s="56"/>
      <c r="AA19" s="43"/>
      <c r="AB19" s="43"/>
      <c r="AC19" s="56"/>
      <c r="AD19" s="43"/>
      <c r="AE19" s="43"/>
      <c r="AF19" s="56"/>
      <c r="AG19" s="73"/>
      <c r="AH19" s="56"/>
      <c r="AI19" s="43"/>
    </row>
    <row r="20" spans="1:35">
      <c r="A20" s="218" t="s">
        <v>996</v>
      </c>
      <c r="B20" s="46" t="s">
        <v>22</v>
      </c>
      <c r="C20" s="201">
        <v>1930000</v>
      </c>
      <c r="D20" s="56"/>
      <c r="E20" s="201">
        <v>1981000</v>
      </c>
      <c r="F20" s="30"/>
      <c r="G20" s="201">
        <v>1931000</v>
      </c>
      <c r="H20" s="30"/>
      <c r="I20" s="22">
        <f>ROUND('Exhibit A-2 State'!DQ17,-2)-100</f>
        <v>1915500</v>
      </c>
      <c r="J20" s="30"/>
      <c r="K20" s="22">
        <f t="shared" si="0"/>
        <v>-15500</v>
      </c>
      <c r="L20" s="43"/>
      <c r="M20" s="56"/>
      <c r="N20" s="201"/>
      <c r="O20" s="56"/>
      <c r="P20" s="201"/>
      <c r="Q20" s="56"/>
      <c r="R20" s="43"/>
      <c r="S20" s="56"/>
      <c r="T20" s="43"/>
      <c r="U20" s="56"/>
      <c r="V20" s="43"/>
      <c r="W20" s="43"/>
      <c r="X20" s="56"/>
      <c r="Y20" s="43"/>
      <c r="Z20" s="56"/>
      <c r="AA20" s="43"/>
      <c r="AB20" s="43"/>
      <c r="AC20" s="56"/>
      <c r="AD20" s="43"/>
      <c r="AE20" s="43"/>
      <c r="AF20" s="56"/>
      <c r="AG20" s="73"/>
      <c r="AH20" s="56"/>
      <c r="AI20" s="43"/>
    </row>
    <row r="21" spans="1:35">
      <c r="A21" s="218" t="s">
        <v>995</v>
      </c>
      <c r="B21" s="46" t="s">
        <v>22</v>
      </c>
      <c r="C21" s="201">
        <v>2602000</v>
      </c>
      <c r="D21" s="56"/>
      <c r="E21" s="201">
        <v>2602000</v>
      </c>
      <c r="F21" s="30"/>
      <c r="G21" s="201">
        <v>2589000</v>
      </c>
      <c r="H21" s="30"/>
      <c r="I21" s="22">
        <f>ROUND('Exhibit A-2 State'!DQ18,-2)</f>
        <v>2663800</v>
      </c>
      <c r="J21" s="30"/>
      <c r="K21" s="22">
        <f t="shared" si="0"/>
        <v>74800</v>
      </c>
      <c r="L21" s="43"/>
      <c r="M21" s="56"/>
      <c r="N21" s="201"/>
      <c r="O21" s="56"/>
      <c r="P21" s="201"/>
      <c r="Q21" s="56"/>
      <c r="R21" s="43"/>
      <c r="S21" s="56"/>
      <c r="T21" s="43"/>
      <c r="U21" s="56"/>
      <c r="V21" s="43"/>
      <c r="W21" s="43"/>
      <c r="X21" s="56"/>
      <c r="Y21" s="43"/>
      <c r="Z21" s="56"/>
      <c r="AA21" s="43"/>
      <c r="AB21" s="43"/>
      <c r="AC21" s="56"/>
      <c r="AD21" s="43"/>
      <c r="AE21" s="43"/>
      <c r="AF21" s="56"/>
      <c r="AG21" s="73"/>
      <c r="AH21" s="56"/>
      <c r="AI21" s="43"/>
    </row>
    <row r="22" spans="1:35">
      <c r="A22" s="218" t="s">
        <v>989</v>
      </c>
      <c r="B22" s="46" t="s">
        <v>22</v>
      </c>
      <c r="C22" s="201">
        <v>0</v>
      </c>
      <c r="D22" s="56"/>
      <c r="E22" s="201">
        <v>0</v>
      </c>
      <c r="F22" s="30"/>
      <c r="G22" s="201">
        <v>0</v>
      </c>
      <c r="H22" s="30"/>
      <c r="I22" s="22">
        <f>ROUND('Exhibit A-2 State'!DQ19,-2)</f>
        <v>0</v>
      </c>
      <c r="J22" s="30"/>
      <c r="K22" s="22">
        <f t="shared" si="0"/>
        <v>0</v>
      </c>
      <c r="L22" s="43"/>
      <c r="M22" s="56"/>
      <c r="N22" s="201"/>
      <c r="O22" s="56"/>
      <c r="P22" s="201"/>
      <c r="Q22" s="56"/>
      <c r="R22" s="43"/>
      <c r="S22" s="56"/>
      <c r="T22" s="43"/>
      <c r="U22" s="56"/>
      <c r="V22" s="43"/>
      <c r="W22" s="43"/>
      <c r="X22" s="56"/>
      <c r="Y22" s="43"/>
      <c r="Z22" s="56"/>
      <c r="AA22" s="43"/>
      <c r="AB22" s="43"/>
      <c r="AC22" s="56"/>
      <c r="AD22" s="43"/>
      <c r="AE22" s="43"/>
      <c r="AF22" s="56"/>
      <c r="AG22" s="73"/>
      <c r="AH22" s="56"/>
      <c r="AI22" s="43"/>
    </row>
    <row r="23" spans="1:35">
      <c r="A23" s="199" t="s">
        <v>498</v>
      </c>
      <c r="B23" s="45" t="s">
        <v>22</v>
      </c>
      <c r="C23" s="201">
        <v>15391000</v>
      </c>
      <c r="D23" s="43"/>
      <c r="E23" s="201">
        <v>13692000</v>
      </c>
      <c r="F23" s="22"/>
      <c r="G23" s="201">
        <v>17010000</v>
      </c>
      <c r="H23" s="22"/>
      <c r="I23" s="22">
        <f>ROUND('Exhibit A-2 State'!DQ20,-2)</f>
        <v>20836700</v>
      </c>
      <c r="J23" s="22"/>
      <c r="K23" s="22">
        <f t="shared" si="0"/>
        <v>3826700</v>
      </c>
      <c r="L23" s="43"/>
      <c r="M23" s="43"/>
      <c r="N23" s="201"/>
      <c r="O23" s="43"/>
      <c r="P23" s="201"/>
      <c r="Q23" s="43"/>
      <c r="R23" s="43"/>
      <c r="S23" s="43"/>
      <c r="T23" s="43"/>
      <c r="U23" s="43"/>
      <c r="V23" s="43"/>
      <c r="W23" s="43"/>
      <c r="X23" s="43"/>
      <c r="Y23" s="43"/>
      <c r="Z23" s="43"/>
      <c r="AA23" s="43"/>
      <c r="AB23" s="43"/>
      <c r="AC23" s="43"/>
      <c r="AD23" s="43"/>
      <c r="AE23" s="43"/>
      <c r="AF23" s="43"/>
      <c r="AG23" s="43"/>
      <c r="AH23" s="43"/>
      <c r="AI23" s="43"/>
    </row>
    <row r="24" spans="1:35" ht="15.75">
      <c r="A24" s="199" t="s">
        <v>540</v>
      </c>
      <c r="B24" s="45" t="s">
        <v>22</v>
      </c>
      <c r="C24" s="566">
        <v>-18000</v>
      </c>
      <c r="D24" s="43"/>
      <c r="E24" s="566">
        <v>-18000</v>
      </c>
      <c r="F24" s="22"/>
      <c r="G24" s="566">
        <v>-18000</v>
      </c>
      <c r="H24" s="22"/>
      <c r="I24" s="19">
        <f>ROUND('Exhibit A-2 State'!DQ21,-2)</f>
        <v>-1700</v>
      </c>
      <c r="J24" s="22"/>
      <c r="K24" s="22">
        <f t="shared" si="0"/>
        <v>16300</v>
      </c>
      <c r="L24" s="43"/>
      <c r="M24" s="63"/>
      <c r="N24" s="566"/>
      <c r="O24" s="43"/>
      <c r="P24" s="566"/>
      <c r="Q24" s="43"/>
      <c r="R24" s="43"/>
      <c r="S24" s="43"/>
      <c r="T24" s="43"/>
      <c r="U24" s="43"/>
      <c r="V24" s="239"/>
      <c r="W24" s="239"/>
      <c r="X24" s="43"/>
      <c r="Y24" s="239"/>
      <c r="Z24" s="43"/>
      <c r="AA24" s="239"/>
      <c r="AB24" s="84"/>
      <c r="AC24" s="43"/>
      <c r="AD24" s="43"/>
      <c r="AE24" s="43"/>
      <c r="AF24" s="43"/>
      <c r="AG24" s="43"/>
      <c r="AH24" s="43"/>
      <c r="AI24" s="43"/>
    </row>
    <row r="25" spans="1:35" ht="15.75">
      <c r="A25" s="199" t="s">
        <v>499</v>
      </c>
      <c r="B25" s="45" t="s">
        <v>22</v>
      </c>
      <c r="C25" s="179">
        <v>3447000</v>
      </c>
      <c r="D25" s="43"/>
      <c r="E25" s="179">
        <v>3454000</v>
      </c>
      <c r="F25" s="22"/>
      <c r="G25" s="201">
        <v>3392000</v>
      </c>
      <c r="H25" s="22"/>
      <c r="I25" s="19">
        <f>ROUND('Exhibit A-2 State'!DQ48,-2)</f>
        <v>3781400</v>
      </c>
      <c r="J25" s="22"/>
      <c r="K25" s="22">
        <f t="shared" si="0"/>
        <v>389400</v>
      </c>
      <c r="L25" s="43"/>
      <c r="M25" s="63"/>
      <c r="N25" s="179"/>
      <c r="O25" s="43"/>
      <c r="P25" s="179"/>
      <c r="Q25" s="43"/>
      <c r="R25" s="43"/>
      <c r="S25" s="43"/>
      <c r="T25" s="43"/>
      <c r="U25" s="43"/>
      <c r="V25" s="239"/>
      <c r="W25" s="239"/>
      <c r="X25" s="43"/>
      <c r="Y25" s="239"/>
      <c r="Z25" s="43"/>
      <c r="AA25" s="239"/>
      <c r="AB25" s="84"/>
      <c r="AC25" s="43"/>
      <c r="AD25" s="43"/>
      <c r="AE25" s="43"/>
      <c r="AF25" s="43"/>
      <c r="AG25" s="43"/>
      <c r="AH25" s="43"/>
      <c r="AI25" s="43"/>
    </row>
    <row r="26" spans="1:35" ht="15.75">
      <c r="A26" s="64" t="s">
        <v>998</v>
      </c>
      <c r="B26" s="45" t="s">
        <v>22</v>
      </c>
      <c r="C26" s="20">
        <f>ROUND(SUM(C19:C25),1)</f>
        <v>25183000</v>
      </c>
      <c r="D26" s="63"/>
      <c r="E26" s="86">
        <f>ROUND(SUM(E19:E25),1)</f>
        <v>23542000</v>
      </c>
      <c r="F26" s="25"/>
      <c r="G26" s="20">
        <f>ROUND(SUM(G19:G25),1)</f>
        <v>26685000</v>
      </c>
      <c r="H26" s="25"/>
      <c r="I26" s="20">
        <f>ROUND(SUM(I19:I25),1)</f>
        <v>30976900</v>
      </c>
      <c r="J26" s="25"/>
      <c r="K26" s="20">
        <f>ROUND(SUM(K19:K25),1)</f>
        <v>4291900</v>
      </c>
      <c r="L26" s="63"/>
      <c r="M26" s="63"/>
      <c r="N26" s="63"/>
      <c r="O26" s="63"/>
      <c r="P26" s="63"/>
      <c r="Q26" s="63"/>
      <c r="R26" s="63"/>
      <c r="S26" s="63"/>
      <c r="T26" s="63"/>
      <c r="U26" s="63"/>
      <c r="V26" s="63"/>
      <c r="W26" s="63"/>
      <c r="X26" s="63"/>
      <c r="Y26" s="63"/>
      <c r="Z26" s="63"/>
      <c r="AA26" s="63"/>
      <c r="AB26" s="63"/>
      <c r="AC26" s="63"/>
      <c r="AD26" s="63"/>
      <c r="AE26" s="63"/>
      <c r="AF26" s="63"/>
      <c r="AG26" s="63"/>
      <c r="AH26" s="63"/>
      <c r="AI26" s="63"/>
    </row>
    <row r="27" spans="1:35">
      <c r="A27" s="45"/>
      <c r="B27" s="45" t="s">
        <v>22</v>
      </c>
      <c r="C27" s="61"/>
      <c r="D27" s="43"/>
      <c r="E27" s="43"/>
      <c r="F27" s="43"/>
      <c r="G27" s="61"/>
      <c r="H27" s="43"/>
      <c r="I27" s="61"/>
      <c r="J27" s="43"/>
      <c r="K27" s="61"/>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ht="15.75">
      <c r="A28" s="48" t="s">
        <v>6</v>
      </c>
      <c r="B28" s="45" t="s">
        <v>22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c r="A29" s="199" t="s">
        <v>1004</v>
      </c>
      <c r="B29" s="45" t="s">
        <v>22</v>
      </c>
      <c r="C29" s="179">
        <v>18349000</v>
      </c>
      <c r="D29" s="22"/>
      <c r="E29" s="179">
        <v>18334000</v>
      </c>
      <c r="F29" s="22"/>
      <c r="G29" s="201">
        <v>18799000</v>
      </c>
      <c r="H29" s="22"/>
      <c r="I29" s="30">
        <f>ROUND('Exhibit A-2 State'!DQ36,-2)</f>
        <v>19024800</v>
      </c>
      <c r="J29" s="22"/>
      <c r="K29" s="22">
        <f>ROUND(SUM(I29)-SUM(G29),1)</f>
        <v>225800</v>
      </c>
      <c r="L29" s="43"/>
      <c r="M29" s="43"/>
      <c r="N29" s="179"/>
      <c r="O29" s="56"/>
      <c r="P29" s="179"/>
      <c r="Q29" s="43"/>
      <c r="R29" s="56"/>
      <c r="S29" s="43"/>
      <c r="T29" s="43"/>
      <c r="U29" s="43"/>
      <c r="V29" s="239"/>
      <c r="W29" s="239"/>
      <c r="X29" s="43"/>
      <c r="Y29" s="239"/>
      <c r="Z29" s="43"/>
      <c r="AA29" s="239"/>
      <c r="AB29" s="84"/>
      <c r="AC29" s="43"/>
      <c r="AD29" s="43"/>
      <c r="AE29" s="43"/>
      <c r="AF29" s="43"/>
      <c r="AG29" s="43"/>
      <c r="AH29" s="43"/>
      <c r="AI29" s="43"/>
    </row>
    <row r="30" spans="1:35">
      <c r="A30" s="199" t="s">
        <v>1003</v>
      </c>
      <c r="B30" s="45" t="s">
        <v>22</v>
      </c>
      <c r="C30" s="179">
        <v>7609000</v>
      </c>
      <c r="D30" s="22"/>
      <c r="E30" s="179">
        <v>7634000</v>
      </c>
      <c r="F30" s="22"/>
      <c r="G30" s="201">
        <v>7854000</v>
      </c>
      <c r="H30" s="22"/>
      <c r="I30" s="30">
        <f>ROUND(SUM('Exhibit A-2 State'!DQ38+'Exhibit A-2 State'!DQ39),-2)-100</f>
        <v>8634900</v>
      </c>
      <c r="J30" s="22"/>
      <c r="K30" s="22">
        <f>ROUND(SUM(I30)-SUM(G30),1)</f>
        <v>780900</v>
      </c>
      <c r="L30" s="43"/>
      <c r="M30" s="43"/>
      <c r="N30" s="179"/>
      <c r="O30" s="56"/>
      <c r="P30" s="179"/>
      <c r="Q30" s="43"/>
      <c r="R30" s="56"/>
      <c r="S30" s="43"/>
      <c r="T30" s="43"/>
      <c r="U30" s="43"/>
      <c r="V30" s="56"/>
      <c r="W30" s="56"/>
      <c r="X30" s="43"/>
      <c r="Y30" s="56"/>
      <c r="Z30" s="43"/>
      <c r="AA30" s="239"/>
      <c r="AB30" s="43"/>
      <c r="AC30" s="43"/>
      <c r="AD30" s="239"/>
      <c r="AE30" s="239"/>
      <c r="AF30" s="43"/>
      <c r="AG30" s="239"/>
      <c r="AH30" s="43"/>
      <c r="AI30" s="239"/>
    </row>
    <row r="31" spans="1:35">
      <c r="A31" s="55" t="s">
        <v>1002</v>
      </c>
      <c r="B31" s="45" t="s">
        <v>22</v>
      </c>
      <c r="C31" s="179">
        <v>1163000</v>
      </c>
      <c r="D31" s="22"/>
      <c r="E31" s="179">
        <v>1183000</v>
      </c>
      <c r="F31" s="22"/>
      <c r="G31" s="201">
        <v>1189000</v>
      </c>
      <c r="H31" s="22"/>
      <c r="I31" s="30">
        <f>ROUND('Exhibit A-2 State'!DQ40,-2)</f>
        <v>1087600</v>
      </c>
      <c r="J31" s="22"/>
      <c r="K31" s="22">
        <f>ROUND(SUM(I31)-SUM(G31),1)</f>
        <v>-101400</v>
      </c>
      <c r="L31" s="43"/>
      <c r="M31" s="43"/>
      <c r="N31" s="179"/>
      <c r="O31" s="56"/>
      <c r="P31" s="179"/>
      <c r="Q31" s="43"/>
      <c r="R31" s="56"/>
      <c r="S31" s="43"/>
      <c r="T31" s="43"/>
      <c r="U31" s="43"/>
      <c r="V31" s="239"/>
      <c r="W31" s="239"/>
      <c r="X31" s="43"/>
      <c r="Y31" s="239"/>
      <c r="Z31" s="43"/>
      <c r="AA31" s="239"/>
      <c r="AB31" s="84"/>
      <c r="AC31" s="43"/>
      <c r="AD31" s="239"/>
      <c r="AE31" s="239"/>
      <c r="AF31" s="43"/>
      <c r="AG31" s="239"/>
      <c r="AH31" s="43"/>
      <c r="AI31" s="239"/>
    </row>
    <row r="32" spans="1:35" ht="15.75">
      <c r="A32" s="55" t="s">
        <v>1001</v>
      </c>
      <c r="B32" s="45" t="s">
        <v>22</v>
      </c>
      <c r="C32" s="201">
        <v>0</v>
      </c>
      <c r="D32" s="22"/>
      <c r="E32" s="201">
        <v>0</v>
      </c>
      <c r="F32" s="22"/>
      <c r="G32" s="201">
        <v>0</v>
      </c>
      <c r="H32" s="22"/>
      <c r="I32" s="19">
        <f>ROUND('Exhibit A-2 State'!DQ41,-2)</f>
        <v>0</v>
      </c>
      <c r="J32" s="22"/>
      <c r="K32" s="22">
        <f>ROUND(SUM(I32)-SUM(G32),1)</f>
        <v>0</v>
      </c>
      <c r="L32" s="84"/>
      <c r="M32" s="63"/>
      <c r="N32" s="179"/>
      <c r="O32" s="56"/>
      <c r="P32" s="179"/>
      <c r="Q32" s="43"/>
      <c r="R32" s="56"/>
      <c r="S32" s="43"/>
      <c r="T32" s="43"/>
      <c r="U32" s="43"/>
      <c r="V32" s="239"/>
      <c r="W32" s="239"/>
      <c r="X32" s="43"/>
      <c r="Y32" s="239"/>
      <c r="Z32" s="43"/>
      <c r="AA32" s="239"/>
      <c r="AB32" s="84"/>
      <c r="AC32" s="43"/>
      <c r="AD32" s="43"/>
      <c r="AE32" s="43"/>
      <c r="AF32" s="43"/>
      <c r="AG32" s="43"/>
      <c r="AH32" s="43"/>
      <c r="AI32" s="43"/>
    </row>
    <row r="33" spans="1:35" ht="15.75">
      <c r="A33" s="55" t="s">
        <v>1060</v>
      </c>
      <c r="B33" s="45" t="s">
        <v>22</v>
      </c>
      <c r="C33" s="179">
        <v>-1361000</v>
      </c>
      <c r="D33" s="22"/>
      <c r="E33" s="179">
        <v>-3427000</v>
      </c>
      <c r="F33" s="22"/>
      <c r="G33" s="201">
        <v>-1156000</v>
      </c>
      <c r="H33" s="22"/>
      <c r="I33" s="19">
        <f>-ROUND('Exhibit A-2 State'!DQ49,-2)</f>
        <v>728300</v>
      </c>
      <c r="J33" s="22"/>
      <c r="K33" s="22">
        <f>ROUND(SUM(I33)-SUM(G33),1)</f>
        <v>1884300</v>
      </c>
      <c r="L33" s="84"/>
      <c r="M33" s="63"/>
      <c r="N33" s="179"/>
      <c r="O33" s="56"/>
      <c r="P33" s="179"/>
      <c r="Q33" s="43"/>
      <c r="R33" s="56"/>
      <c r="S33" s="43"/>
      <c r="T33" s="43"/>
      <c r="U33" s="43"/>
      <c r="V33" s="239"/>
      <c r="W33" s="239"/>
      <c r="X33" s="43"/>
      <c r="Y33" s="239"/>
      <c r="Z33" s="43"/>
      <c r="AA33" s="239"/>
      <c r="AB33" s="84"/>
      <c r="AC33" s="43"/>
      <c r="AD33" s="43"/>
      <c r="AE33" s="43"/>
      <c r="AF33" s="43"/>
      <c r="AG33" s="43"/>
      <c r="AH33" s="43"/>
      <c r="AI33" s="43"/>
    </row>
    <row r="34" spans="1:35" ht="15.75">
      <c r="A34" s="64" t="s">
        <v>999</v>
      </c>
      <c r="B34" s="45" t="s">
        <v>22</v>
      </c>
      <c r="C34" s="20">
        <f>ROUND(SUM(C29:C33),1)</f>
        <v>25760000</v>
      </c>
      <c r="D34" s="25"/>
      <c r="E34" s="86">
        <f>ROUND(SUM(E29:E33),1)</f>
        <v>23724000</v>
      </c>
      <c r="F34" s="25"/>
      <c r="G34" s="20">
        <f>ROUND(SUM(G29:G33),1)</f>
        <v>26686000</v>
      </c>
      <c r="H34" s="25"/>
      <c r="I34" s="20">
        <f>SUM(I29:I33)</f>
        <v>29475600</v>
      </c>
      <c r="J34" s="25"/>
      <c r="K34" s="20">
        <f>ROUND(SUM(K29:K33),1)</f>
        <v>2789600</v>
      </c>
      <c r="L34" s="63"/>
      <c r="M34" s="63"/>
      <c r="N34" s="63"/>
      <c r="O34" s="63"/>
      <c r="P34" s="63"/>
      <c r="Q34" s="63"/>
      <c r="R34" s="63"/>
      <c r="S34" s="63"/>
      <c r="T34" s="63"/>
      <c r="U34" s="63"/>
      <c r="V34" s="63"/>
      <c r="W34" s="63"/>
      <c r="X34" s="63"/>
      <c r="Y34" s="63"/>
      <c r="Z34" s="63"/>
      <c r="AA34" s="63"/>
      <c r="AB34" s="63"/>
      <c r="AC34" s="63"/>
      <c r="AD34" s="63"/>
      <c r="AE34" s="63"/>
      <c r="AF34" s="63"/>
      <c r="AG34" s="63"/>
      <c r="AH34" s="63"/>
      <c r="AI34" s="63"/>
    </row>
    <row r="35" spans="1:35" ht="15.75">
      <c r="A35" s="64"/>
      <c r="B35" s="45"/>
      <c r="C35" s="20"/>
      <c r="D35" s="25"/>
      <c r="E35" s="25"/>
      <c r="F35" s="25"/>
      <c r="G35" s="20"/>
      <c r="H35" s="25"/>
      <c r="I35" s="20"/>
      <c r="J35" s="25"/>
      <c r="K35" s="20"/>
      <c r="L35" s="63"/>
      <c r="M35" s="63"/>
      <c r="N35" s="63"/>
      <c r="O35" s="63"/>
      <c r="P35" s="63"/>
      <c r="Q35" s="63"/>
      <c r="R35" s="63"/>
      <c r="S35" s="63"/>
      <c r="T35" s="63"/>
      <c r="U35" s="63"/>
      <c r="V35" s="63"/>
      <c r="W35" s="63"/>
      <c r="X35" s="63"/>
      <c r="Y35" s="63"/>
      <c r="Z35" s="63"/>
      <c r="AA35" s="63"/>
      <c r="AB35" s="63"/>
      <c r="AC35" s="63"/>
      <c r="AD35" s="63"/>
      <c r="AE35" s="63"/>
      <c r="AF35" s="63"/>
      <c r="AG35" s="63"/>
      <c r="AH35" s="63"/>
      <c r="AI35" s="63"/>
    </row>
    <row r="36" spans="1:35" ht="15.75">
      <c r="A36" s="48" t="s">
        <v>109</v>
      </c>
      <c r="B36" s="45"/>
      <c r="C36" s="22"/>
      <c r="D36" s="22"/>
      <c r="E36" s="22"/>
      <c r="F36" s="22"/>
      <c r="G36" s="22"/>
      <c r="H36" s="22"/>
      <c r="I36" s="22"/>
      <c r="J36" s="22"/>
      <c r="K36" s="22"/>
      <c r="L36" s="43"/>
      <c r="M36" s="43"/>
      <c r="N36" s="43"/>
      <c r="O36" s="43"/>
      <c r="P36" s="43"/>
      <c r="Q36" s="43"/>
      <c r="R36" s="43"/>
      <c r="S36" s="43"/>
      <c r="T36" s="43"/>
      <c r="U36" s="43"/>
      <c r="V36" s="43"/>
      <c r="W36" s="43"/>
      <c r="X36" s="43"/>
      <c r="Y36" s="43"/>
      <c r="Z36" s="43"/>
      <c r="AA36" s="43"/>
      <c r="AB36" s="43"/>
      <c r="AC36" s="43"/>
      <c r="AD36" s="43"/>
      <c r="AE36" s="43"/>
      <c r="AF36" s="43"/>
      <c r="AG36" s="43"/>
      <c r="AH36" s="43"/>
      <c r="AI36" s="43"/>
    </row>
    <row r="37" spans="1:35" ht="15.75">
      <c r="A37" s="64" t="s">
        <v>1000</v>
      </c>
      <c r="B37" s="45" t="s">
        <v>22</v>
      </c>
      <c r="C37" s="25">
        <f>ROUND(SUM(C26)-SUM(C34),1)</f>
        <v>-577000</v>
      </c>
      <c r="D37" s="25"/>
      <c r="E37" s="256">
        <f>ROUND(SUM(E26)-SUM(E34),1)</f>
        <v>-182000</v>
      </c>
      <c r="F37" s="25"/>
      <c r="G37" s="25">
        <f>ROUND(SUM(G26)-SUM(G34),1)</f>
        <v>-1000</v>
      </c>
      <c r="H37" s="25"/>
      <c r="I37" s="25">
        <f>ROUND(SUM(I26)-SUM(I34),1)</f>
        <v>1501300</v>
      </c>
      <c r="J37" s="25"/>
      <c r="K37" s="25">
        <f>ROUND(SUM(K26)-SUM(K34),1)</f>
        <v>1502300</v>
      </c>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c r="A38" s="45"/>
      <c r="B38" s="45"/>
      <c r="C38" s="21"/>
      <c r="D38" s="22"/>
      <c r="E38" s="22"/>
      <c r="F38" s="22"/>
      <c r="G38" s="21"/>
      <c r="H38" s="22"/>
      <c r="I38" s="21"/>
      <c r="J38" s="22"/>
      <c r="K38" s="21"/>
      <c r="L38" s="43"/>
      <c r="M38" s="43"/>
      <c r="N38" s="43"/>
      <c r="O38" s="43"/>
      <c r="P38" s="43"/>
      <c r="Q38" s="43"/>
      <c r="R38" s="43"/>
      <c r="S38" s="43"/>
      <c r="T38" s="43"/>
      <c r="U38" s="43"/>
      <c r="V38" s="43"/>
      <c r="W38" s="43"/>
      <c r="X38" s="43"/>
      <c r="Y38" s="43"/>
      <c r="Z38" s="43"/>
      <c r="AA38" s="43"/>
      <c r="AB38" s="43"/>
      <c r="AC38" s="43"/>
      <c r="AD38" s="43"/>
      <c r="AE38" s="43"/>
      <c r="AF38" s="43"/>
      <c r="AG38" s="43"/>
      <c r="AH38" s="43"/>
      <c r="AI38" s="43"/>
    </row>
    <row r="39" spans="1:35" ht="24" customHeight="1">
      <c r="A39" s="64" t="s">
        <v>966</v>
      </c>
      <c r="B39" s="2" t="s">
        <v>22</v>
      </c>
      <c r="C39" s="25">
        <v>7612000</v>
      </c>
      <c r="D39" s="257">
        <v>6</v>
      </c>
      <c r="E39" s="25">
        <v>7612000</v>
      </c>
      <c r="F39" s="257"/>
      <c r="G39" s="25">
        <v>7612000</v>
      </c>
      <c r="H39" s="257"/>
      <c r="I39" s="25">
        <f>ROUND('Exhibit A-2 State'!DQ56,-2)</f>
        <v>7612500</v>
      </c>
      <c r="J39" s="257"/>
      <c r="K39" s="25">
        <f>ROUND(SUM(I39)-SUM(G39),1)</f>
        <v>500</v>
      </c>
      <c r="L39" s="63"/>
      <c r="M39" s="2"/>
      <c r="N39" s="63"/>
      <c r="P39" s="63"/>
      <c r="R39" s="63"/>
      <c r="T39" s="63"/>
    </row>
    <row r="40" spans="1:35" ht="24.75" customHeight="1" thickBot="1">
      <c r="A40" s="64" t="s">
        <v>967</v>
      </c>
      <c r="B40" s="45" t="s">
        <v>22</v>
      </c>
      <c r="C40" s="259">
        <f>ROUND(SUM(C36:C39),1)</f>
        <v>7035000</v>
      </c>
      <c r="D40" s="60"/>
      <c r="E40" s="259">
        <f>ROUND(SUM(E36:E39),1)</f>
        <v>7430000</v>
      </c>
      <c r="F40" s="60"/>
      <c r="G40" s="259">
        <f>ROUND(SUM(G36:G39),1)</f>
        <v>7611000</v>
      </c>
      <c r="H40" s="60"/>
      <c r="I40" s="259">
        <f>ROUND(SUM(I36:I39),1)</f>
        <v>9113800</v>
      </c>
      <c r="J40" s="60"/>
      <c r="K40" s="259">
        <f>ROUND(SUM(K36:K39),1)</f>
        <v>1502800</v>
      </c>
      <c r="L40" s="63"/>
      <c r="M40" s="49"/>
      <c r="N40" s="63"/>
      <c r="O40" s="59"/>
      <c r="P40" s="63"/>
      <c r="Q40" s="59"/>
      <c r="R40" s="63"/>
      <c r="S40" s="59"/>
      <c r="T40" s="63"/>
    </row>
    <row r="41" spans="1:35" ht="15.75" thickTop="1">
      <c r="A41" s="1"/>
      <c r="B41" s="2"/>
      <c r="C41" s="258"/>
      <c r="D41" s="257"/>
      <c r="E41" s="257"/>
      <c r="F41" s="257"/>
      <c r="G41" s="257"/>
      <c r="H41" s="257"/>
      <c r="I41" s="257"/>
      <c r="J41" s="257"/>
      <c r="K41" s="257"/>
    </row>
    <row r="42" spans="1:35">
      <c r="A42" s="564"/>
      <c r="B42" s="2"/>
      <c r="C42" s="22"/>
      <c r="D42" s="257"/>
      <c r="E42" s="257"/>
      <c r="F42" s="257"/>
      <c r="G42" s="257"/>
      <c r="H42" s="257"/>
      <c r="I42" s="257"/>
      <c r="J42" s="257"/>
      <c r="K42" s="257"/>
    </row>
    <row r="43" spans="1:35">
      <c r="A43" s="1"/>
      <c r="B43" s="2"/>
      <c r="C43" s="22"/>
      <c r="D43" s="257"/>
      <c r="E43" s="257"/>
      <c r="F43" s="257"/>
      <c r="G43" s="257"/>
      <c r="H43" s="257"/>
      <c r="I43" s="257"/>
      <c r="J43" s="257"/>
      <c r="K43" s="257"/>
    </row>
    <row r="44" spans="1:35" ht="15.75">
      <c r="A44" s="406"/>
      <c r="C44" s="257"/>
      <c r="D44" s="257"/>
      <c r="E44" s="257"/>
      <c r="F44" s="257"/>
      <c r="G44" s="257"/>
      <c r="H44" s="257"/>
      <c r="I44" s="257"/>
      <c r="J44" s="257"/>
      <c r="K44" s="257"/>
    </row>
    <row r="45" spans="1:35" ht="15.75">
      <c r="A45" s="406"/>
      <c r="C45" s="257"/>
      <c r="D45" s="257"/>
      <c r="E45" s="257"/>
      <c r="F45" s="257"/>
      <c r="G45" s="257"/>
      <c r="H45" s="257"/>
      <c r="I45" s="257"/>
      <c r="J45" s="257"/>
      <c r="K45" s="257"/>
    </row>
    <row r="46" spans="1:35">
      <c r="C46" s="257"/>
      <c r="D46" s="257"/>
      <c r="E46" s="257"/>
      <c r="F46" s="257"/>
      <c r="G46" s="257"/>
      <c r="H46" s="257"/>
      <c r="I46" s="257"/>
      <c r="J46" s="257"/>
      <c r="K46" s="257"/>
    </row>
    <row r="47" spans="1:35">
      <c r="C47" s="257"/>
      <c r="D47" s="257"/>
      <c r="E47" s="257"/>
      <c r="F47" s="257"/>
      <c r="G47" s="257"/>
      <c r="H47" s="257"/>
      <c r="I47" s="257"/>
      <c r="J47" s="257"/>
      <c r="K47" s="257"/>
    </row>
    <row r="48" spans="1:35">
      <c r="C48" s="257"/>
      <c r="D48" s="257"/>
      <c r="E48" s="257"/>
      <c r="F48" s="257"/>
      <c r="G48" s="257"/>
      <c r="H48" s="257"/>
      <c r="I48" s="257"/>
      <c r="J48" s="257"/>
      <c r="K48" s="257"/>
    </row>
    <row r="49" spans="3:11">
      <c r="C49" s="257"/>
      <c r="D49" s="257"/>
      <c r="E49" s="257"/>
      <c r="F49" s="257"/>
      <c r="G49" s="257"/>
      <c r="H49" s="257"/>
      <c r="I49" s="257"/>
      <c r="J49" s="257"/>
      <c r="K49" s="257"/>
    </row>
  </sheetData>
  <mergeCells count="1">
    <mergeCell ref="C15:G15"/>
  </mergeCells>
  <pageMargins left="1" right="0.46" top="0.75" bottom="0.25" header="0.3" footer="0.25"/>
  <pageSetup scale="75" orientation="landscape" r:id="rId1"/>
  <headerFooter scaleWithDoc="0">
    <oddFooter>&amp;R&amp;8 14</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6"/>
  <sheetViews>
    <sheetView showGridLines="0" zoomScale="80" zoomScaleNormal="80" workbookViewId="0"/>
  </sheetViews>
  <sheetFormatPr defaultRowHeight="15"/>
  <cols>
    <col min="1" max="1" width="51" customWidth="1"/>
    <col min="2" max="2" width="2.109375" customWidth="1"/>
    <col min="3" max="3" width="14.109375" style="224" customWidth="1"/>
    <col min="4" max="4" width="2" style="224" customWidth="1"/>
    <col min="5" max="5" width="14.88671875" style="224" customWidth="1"/>
    <col min="6" max="6" width="2" style="224" customWidth="1"/>
    <col min="7" max="7" width="14.88671875" style="224" customWidth="1"/>
    <col min="8" max="8" width="2.109375" style="224" customWidth="1"/>
    <col min="9" max="9" width="14.88671875" style="224" customWidth="1"/>
    <col min="10" max="10" width="2.109375" style="224" customWidth="1"/>
    <col min="11" max="11" width="14.88671875" style="224" customWidth="1"/>
    <col min="12" max="13" width="3.88671875" style="224" customWidth="1"/>
    <col min="14" max="14" width="12.44140625" style="224" customWidth="1"/>
    <col min="15" max="15" width="2.109375" style="224" customWidth="1"/>
    <col min="16" max="16" width="12.5546875" style="224" customWidth="1"/>
    <col min="17" max="17" width="2.109375" style="224" customWidth="1"/>
    <col min="18" max="18" width="12.88671875" style="224" customWidth="1"/>
    <col min="19" max="19" width="2.109375" style="224" customWidth="1"/>
    <col min="20" max="20" width="12.88671875" style="224" customWidth="1"/>
    <col min="21" max="21" width="2" style="224" customWidth="1"/>
    <col min="22" max="22" width="11.88671875" style="224" customWidth="1"/>
    <col min="23" max="23" width="11.44140625" style="224" customWidth="1"/>
    <col min="24" max="24" width="1.88671875" style="224" customWidth="1"/>
    <col min="25" max="25" width="11.88671875" style="224" customWidth="1"/>
    <col min="26" max="26" width="2.109375" style="224" customWidth="1"/>
    <col min="27" max="27" width="11.44140625" style="224" customWidth="1"/>
    <col min="28" max="28" width="0.5546875" style="224" customWidth="1"/>
    <col min="29" max="29" width="2.109375" style="224" customWidth="1"/>
    <col min="30" max="30" width="10.5546875" style="224" customWidth="1"/>
    <col min="31" max="31" width="11.109375" style="224" customWidth="1"/>
    <col min="32" max="32" width="2.109375" style="224" customWidth="1"/>
    <col min="33" max="33" width="11.109375" style="224" customWidth="1"/>
    <col min="34" max="34" width="2.109375" style="224" customWidth="1"/>
    <col min="35" max="35" width="12.44140625" style="224" customWidth="1"/>
    <col min="36" max="41" width="8.88671875" style="224"/>
    <col min="255" max="255" width="51" customWidth="1"/>
    <col min="256" max="256" width="2.109375" customWidth="1"/>
    <col min="257" max="257" width="14.109375" customWidth="1"/>
    <col min="258" max="259" width="8.88671875" customWidth="1"/>
    <col min="260" max="260" width="2" customWidth="1"/>
    <col min="261" max="261" width="14.88671875" customWidth="1"/>
    <col min="262" max="262" width="2" customWidth="1"/>
    <col min="263" max="263" width="14.88671875" customWidth="1"/>
    <col min="264" max="264" width="2.109375" customWidth="1"/>
    <col min="265" max="265" width="14.88671875" customWidth="1"/>
    <col min="266" max="266" width="2.109375" customWidth="1"/>
    <col min="267" max="267" width="14.88671875" customWidth="1"/>
    <col min="268" max="269" width="3.88671875" customWidth="1"/>
    <col min="270" max="270" width="12.44140625" customWidth="1"/>
    <col min="271" max="271" width="2.109375" customWidth="1"/>
    <col min="272" max="272" width="12.5546875" customWidth="1"/>
    <col min="273" max="273" width="2.109375" customWidth="1"/>
    <col min="274" max="274" width="12.88671875" customWidth="1"/>
    <col min="275" max="275" width="2.109375" customWidth="1"/>
    <col min="276" max="276" width="12.88671875" customWidth="1"/>
    <col min="277" max="277" width="2" customWidth="1"/>
    <col min="278" max="278" width="11.88671875" customWidth="1"/>
    <col min="279" max="279" width="11.44140625" customWidth="1"/>
    <col min="280" max="280" width="1.88671875" customWidth="1"/>
    <col min="281" max="281" width="11.88671875" customWidth="1"/>
    <col min="282" max="282" width="2.109375" customWidth="1"/>
    <col min="283" max="283" width="11.44140625" customWidth="1"/>
    <col min="284" max="284" width="0.5546875" customWidth="1"/>
    <col min="285" max="285" width="2.109375" customWidth="1"/>
    <col min="286" max="286" width="10.5546875" customWidth="1"/>
    <col min="287" max="287" width="11.109375" customWidth="1"/>
    <col min="288" max="288" width="2.109375" customWidth="1"/>
    <col min="289" max="289" width="11.109375" customWidth="1"/>
    <col min="290" max="290" width="2.109375" customWidth="1"/>
    <col min="291" max="291" width="12.44140625" customWidth="1"/>
    <col min="511" max="511" width="51" customWidth="1"/>
    <col min="512" max="512" width="2.109375" customWidth="1"/>
    <col min="513" max="513" width="14.109375" customWidth="1"/>
    <col min="514" max="515" width="8.88671875" customWidth="1"/>
    <col min="516" max="516" width="2" customWidth="1"/>
    <col min="517" max="517" width="14.88671875" customWidth="1"/>
    <col min="518" max="518" width="2" customWidth="1"/>
    <col min="519" max="519" width="14.88671875" customWidth="1"/>
    <col min="520" max="520" width="2.109375" customWidth="1"/>
    <col min="521" max="521" width="14.88671875" customWidth="1"/>
    <col min="522" max="522" width="2.109375" customWidth="1"/>
    <col min="523" max="523" width="14.88671875" customWidth="1"/>
    <col min="524" max="525" width="3.88671875" customWidth="1"/>
    <col min="526" max="526" width="12.44140625" customWidth="1"/>
    <col min="527" max="527" width="2.109375" customWidth="1"/>
    <col min="528" max="528" width="12.5546875" customWidth="1"/>
    <col min="529" max="529" width="2.109375" customWidth="1"/>
    <col min="530" max="530" width="12.88671875" customWidth="1"/>
    <col min="531" max="531" width="2.109375" customWidth="1"/>
    <col min="532" max="532" width="12.88671875" customWidth="1"/>
    <col min="533" max="533" width="2" customWidth="1"/>
    <col min="534" max="534" width="11.88671875" customWidth="1"/>
    <col min="535" max="535" width="11.44140625" customWidth="1"/>
    <col min="536" max="536" width="1.88671875" customWidth="1"/>
    <col min="537" max="537" width="11.88671875" customWidth="1"/>
    <col min="538" max="538" width="2.109375" customWidth="1"/>
    <col min="539" max="539" width="11.44140625" customWidth="1"/>
    <col min="540" max="540" width="0.5546875" customWidth="1"/>
    <col min="541" max="541" width="2.109375" customWidth="1"/>
    <col min="542" max="542" width="10.5546875" customWidth="1"/>
    <col min="543" max="543" width="11.109375" customWidth="1"/>
    <col min="544" max="544" width="2.109375" customWidth="1"/>
    <col min="545" max="545" width="11.109375" customWidth="1"/>
    <col min="546" max="546" width="2.109375" customWidth="1"/>
    <col min="547" max="547" width="12.44140625" customWidth="1"/>
    <col min="767" max="767" width="51" customWidth="1"/>
    <col min="768" max="768" width="2.109375" customWidth="1"/>
    <col min="769" max="769" width="14.109375" customWidth="1"/>
    <col min="770" max="771" width="8.88671875" customWidth="1"/>
    <col min="772" max="772" width="2" customWidth="1"/>
    <col min="773" max="773" width="14.88671875" customWidth="1"/>
    <col min="774" max="774" width="2" customWidth="1"/>
    <col min="775" max="775" width="14.88671875" customWidth="1"/>
    <col min="776" max="776" width="2.109375" customWidth="1"/>
    <col min="777" max="777" width="14.88671875" customWidth="1"/>
    <col min="778" max="778" width="2.109375" customWidth="1"/>
    <col min="779" max="779" width="14.88671875" customWidth="1"/>
    <col min="780" max="781" width="3.88671875" customWidth="1"/>
    <col min="782" max="782" width="12.44140625" customWidth="1"/>
    <col min="783" max="783" width="2.109375" customWidth="1"/>
    <col min="784" max="784" width="12.5546875" customWidth="1"/>
    <col min="785" max="785" width="2.109375" customWidth="1"/>
    <col min="786" max="786" width="12.88671875" customWidth="1"/>
    <col min="787" max="787" width="2.109375" customWidth="1"/>
    <col min="788" max="788" width="12.88671875" customWidth="1"/>
    <col min="789" max="789" width="2" customWidth="1"/>
    <col min="790" max="790" width="11.88671875" customWidth="1"/>
    <col min="791" max="791" width="11.44140625" customWidth="1"/>
    <col min="792" max="792" width="1.88671875" customWidth="1"/>
    <col min="793" max="793" width="11.88671875" customWidth="1"/>
    <col min="794" max="794" width="2.109375" customWidth="1"/>
    <col min="795" max="795" width="11.44140625" customWidth="1"/>
    <col min="796" max="796" width="0.5546875" customWidth="1"/>
    <col min="797" max="797" width="2.109375" customWidth="1"/>
    <col min="798" max="798" width="10.5546875" customWidth="1"/>
    <col min="799" max="799" width="11.109375" customWidth="1"/>
    <col min="800" max="800" width="2.109375" customWidth="1"/>
    <col min="801" max="801" width="11.109375" customWidth="1"/>
    <col min="802" max="802" width="2.109375" customWidth="1"/>
    <col min="803" max="803" width="12.44140625" customWidth="1"/>
    <col min="1023" max="1023" width="51" customWidth="1"/>
    <col min="1024" max="1024" width="2.109375" customWidth="1"/>
    <col min="1025" max="1025" width="14.109375" customWidth="1"/>
    <col min="1026" max="1027" width="8.88671875" customWidth="1"/>
    <col min="1028" max="1028" width="2" customWidth="1"/>
    <col min="1029" max="1029" width="14.88671875" customWidth="1"/>
    <col min="1030" max="1030" width="2" customWidth="1"/>
    <col min="1031" max="1031" width="14.88671875" customWidth="1"/>
    <col min="1032" max="1032" width="2.109375" customWidth="1"/>
    <col min="1033" max="1033" width="14.88671875" customWidth="1"/>
    <col min="1034" max="1034" width="2.109375" customWidth="1"/>
    <col min="1035" max="1035" width="14.88671875" customWidth="1"/>
    <col min="1036" max="1037" width="3.88671875" customWidth="1"/>
    <col min="1038" max="1038" width="12.44140625" customWidth="1"/>
    <col min="1039" max="1039" width="2.109375" customWidth="1"/>
    <col min="1040" max="1040" width="12.5546875" customWidth="1"/>
    <col min="1041" max="1041" width="2.109375" customWidth="1"/>
    <col min="1042" max="1042" width="12.88671875" customWidth="1"/>
    <col min="1043" max="1043" width="2.109375" customWidth="1"/>
    <col min="1044" max="1044" width="12.88671875" customWidth="1"/>
    <col min="1045" max="1045" width="2" customWidth="1"/>
    <col min="1046" max="1046" width="11.88671875" customWidth="1"/>
    <col min="1047" max="1047" width="11.44140625" customWidth="1"/>
    <col min="1048" max="1048" width="1.88671875" customWidth="1"/>
    <col min="1049" max="1049" width="11.88671875" customWidth="1"/>
    <col min="1050" max="1050" width="2.109375" customWidth="1"/>
    <col min="1051" max="1051" width="11.44140625" customWidth="1"/>
    <col min="1052" max="1052" width="0.5546875" customWidth="1"/>
    <col min="1053" max="1053" width="2.109375" customWidth="1"/>
    <col min="1054" max="1054" width="10.5546875" customWidth="1"/>
    <col min="1055" max="1055" width="11.109375" customWidth="1"/>
    <col min="1056" max="1056" width="2.109375" customWidth="1"/>
    <col min="1057" max="1057" width="11.109375" customWidth="1"/>
    <col min="1058" max="1058" width="2.109375" customWidth="1"/>
    <col min="1059" max="1059" width="12.44140625" customWidth="1"/>
    <col min="1279" max="1279" width="51" customWidth="1"/>
    <col min="1280" max="1280" width="2.109375" customWidth="1"/>
    <col min="1281" max="1281" width="14.109375" customWidth="1"/>
    <col min="1282" max="1283" width="8.88671875" customWidth="1"/>
    <col min="1284" max="1284" width="2" customWidth="1"/>
    <col min="1285" max="1285" width="14.88671875" customWidth="1"/>
    <col min="1286" max="1286" width="2" customWidth="1"/>
    <col min="1287" max="1287" width="14.88671875" customWidth="1"/>
    <col min="1288" max="1288" width="2.109375" customWidth="1"/>
    <col min="1289" max="1289" width="14.88671875" customWidth="1"/>
    <col min="1290" max="1290" width="2.109375" customWidth="1"/>
    <col min="1291" max="1291" width="14.88671875" customWidth="1"/>
    <col min="1292" max="1293" width="3.88671875" customWidth="1"/>
    <col min="1294" max="1294" width="12.44140625" customWidth="1"/>
    <col min="1295" max="1295" width="2.109375" customWidth="1"/>
    <col min="1296" max="1296" width="12.5546875" customWidth="1"/>
    <col min="1297" max="1297" width="2.109375" customWidth="1"/>
    <col min="1298" max="1298" width="12.88671875" customWidth="1"/>
    <col min="1299" max="1299" width="2.109375" customWidth="1"/>
    <col min="1300" max="1300" width="12.88671875" customWidth="1"/>
    <col min="1301" max="1301" width="2" customWidth="1"/>
    <col min="1302" max="1302" width="11.88671875" customWidth="1"/>
    <col min="1303" max="1303" width="11.44140625" customWidth="1"/>
    <col min="1304" max="1304" width="1.88671875" customWidth="1"/>
    <col min="1305" max="1305" width="11.88671875" customWidth="1"/>
    <col min="1306" max="1306" width="2.109375" customWidth="1"/>
    <col min="1307" max="1307" width="11.44140625" customWidth="1"/>
    <col min="1308" max="1308" width="0.5546875" customWidth="1"/>
    <col min="1309" max="1309" width="2.109375" customWidth="1"/>
    <col min="1310" max="1310" width="10.5546875" customWidth="1"/>
    <col min="1311" max="1311" width="11.109375" customWidth="1"/>
    <col min="1312" max="1312" width="2.109375" customWidth="1"/>
    <col min="1313" max="1313" width="11.109375" customWidth="1"/>
    <col min="1314" max="1314" width="2.109375" customWidth="1"/>
    <col min="1315" max="1315" width="12.44140625" customWidth="1"/>
    <col min="1535" max="1535" width="51" customWidth="1"/>
    <col min="1536" max="1536" width="2.109375" customWidth="1"/>
    <col min="1537" max="1537" width="14.109375" customWidth="1"/>
    <col min="1538" max="1539" width="8.88671875" customWidth="1"/>
    <col min="1540" max="1540" width="2" customWidth="1"/>
    <col min="1541" max="1541" width="14.88671875" customWidth="1"/>
    <col min="1542" max="1542" width="2" customWidth="1"/>
    <col min="1543" max="1543" width="14.88671875" customWidth="1"/>
    <col min="1544" max="1544" width="2.109375" customWidth="1"/>
    <col min="1545" max="1545" width="14.88671875" customWidth="1"/>
    <col min="1546" max="1546" width="2.109375" customWidth="1"/>
    <col min="1547" max="1547" width="14.88671875" customWidth="1"/>
    <col min="1548" max="1549" width="3.88671875" customWidth="1"/>
    <col min="1550" max="1550" width="12.44140625" customWidth="1"/>
    <col min="1551" max="1551" width="2.109375" customWidth="1"/>
    <col min="1552" max="1552" width="12.5546875" customWidth="1"/>
    <col min="1553" max="1553" width="2.109375" customWidth="1"/>
    <col min="1554" max="1554" width="12.88671875" customWidth="1"/>
    <col min="1555" max="1555" width="2.109375" customWidth="1"/>
    <col min="1556" max="1556" width="12.88671875" customWidth="1"/>
    <col min="1557" max="1557" width="2" customWidth="1"/>
    <col min="1558" max="1558" width="11.88671875" customWidth="1"/>
    <col min="1559" max="1559" width="11.44140625" customWidth="1"/>
    <col min="1560" max="1560" width="1.88671875" customWidth="1"/>
    <col min="1561" max="1561" width="11.88671875" customWidth="1"/>
    <col min="1562" max="1562" width="2.109375" customWidth="1"/>
    <col min="1563" max="1563" width="11.44140625" customWidth="1"/>
    <col min="1564" max="1564" width="0.5546875" customWidth="1"/>
    <col min="1565" max="1565" width="2.109375" customWidth="1"/>
    <col min="1566" max="1566" width="10.5546875" customWidth="1"/>
    <col min="1567" max="1567" width="11.109375" customWidth="1"/>
    <col min="1568" max="1568" width="2.109375" customWidth="1"/>
    <col min="1569" max="1569" width="11.109375" customWidth="1"/>
    <col min="1570" max="1570" width="2.109375" customWidth="1"/>
    <col min="1571" max="1571" width="12.44140625" customWidth="1"/>
    <col min="1791" max="1791" width="51" customWidth="1"/>
    <col min="1792" max="1792" width="2.109375" customWidth="1"/>
    <col min="1793" max="1793" width="14.109375" customWidth="1"/>
    <col min="1794" max="1795" width="8.88671875" customWidth="1"/>
    <col min="1796" max="1796" width="2" customWidth="1"/>
    <col min="1797" max="1797" width="14.88671875" customWidth="1"/>
    <col min="1798" max="1798" width="2" customWidth="1"/>
    <col min="1799" max="1799" width="14.88671875" customWidth="1"/>
    <col min="1800" max="1800" width="2.109375" customWidth="1"/>
    <col min="1801" max="1801" width="14.88671875" customWidth="1"/>
    <col min="1802" max="1802" width="2.109375" customWidth="1"/>
    <col min="1803" max="1803" width="14.88671875" customWidth="1"/>
    <col min="1804" max="1805" width="3.88671875" customWidth="1"/>
    <col min="1806" max="1806" width="12.44140625" customWidth="1"/>
    <col min="1807" max="1807" width="2.109375" customWidth="1"/>
    <col min="1808" max="1808" width="12.5546875" customWidth="1"/>
    <col min="1809" max="1809" width="2.109375" customWidth="1"/>
    <col min="1810" max="1810" width="12.88671875" customWidth="1"/>
    <col min="1811" max="1811" width="2.109375" customWidth="1"/>
    <col min="1812" max="1812" width="12.88671875" customWidth="1"/>
    <col min="1813" max="1813" width="2" customWidth="1"/>
    <col min="1814" max="1814" width="11.88671875" customWidth="1"/>
    <col min="1815" max="1815" width="11.44140625" customWidth="1"/>
    <col min="1816" max="1816" width="1.88671875" customWidth="1"/>
    <col min="1817" max="1817" width="11.88671875" customWidth="1"/>
    <col min="1818" max="1818" width="2.109375" customWidth="1"/>
    <col min="1819" max="1819" width="11.44140625" customWidth="1"/>
    <col min="1820" max="1820" width="0.5546875" customWidth="1"/>
    <col min="1821" max="1821" width="2.109375" customWidth="1"/>
    <col min="1822" max="1822" width="10.5546875" customWidth="1"/>
    <col min="1823" max="1823" width="11.109375" customWidth="1"/>
    <col min="1824" max="1824" width="2.109375" customWidth="1"/>
    <col min="1825" max="1825" width="11.109375" customWidth="1"/>
    <col min="1826" max="1826" width="2.109375" customWidth="1"/>
    <col min="1827" max="1827" width="12.44140625" customWidth="1"/>
    <col min="2047" max="2047" width="51" customWidth="1"/>
    <col min="2048" max="2048" width="2.109375" customWidth="1"/>
    <col min="2049" max="2049" width="14.109375" customWidth="1"/>
    <col min="2050" max="2051" width="8.88671875" customWidth="1"/>
    <col min="2052" max="2052" width="2" customWidth="1"/>
    <col min="2053" max="2053" width="14.88671875" customWidth="1"/>
    <col min="2054" max="2054" width="2" customWidth="1"/>
    <col min="2055" max="2055" width="14.88671875" customWidth="1"/>
    <col min="2056" max="2056" width="2.109375" customWidth="1"/>
    <col min="2057" max="2057" width="14.88671875" customWidth="1"/>
    <col min="2058" max="2058" width="2.109375" customWidth="1"/>
    <col min="2059" max="2059" width="14.88671875" customWidth="1"/>
    <col min="2060" max="2061" width="3.88671875" customWidth="1"/>
    <col min="2062" max="2062" width="12.44140625" customWidth="1"/>
    <col min="2063" max="2063" width="2.109375" customWidth="1"/>
    <col min="2064" max="2064" width="12.5546875" customWidth="1"/>
    <col min="2065" max="2065" width="2.109375" customWidth="1"/>
    <col min="2066" max="2066" width="12.88671875" customWidth="1"/>
    <col min="2067" max="2067" width="2.109375" customWidth="1"/>
    <col min="2068" max="2068" width="12.88671875" customWidth="1"/>
    <col min="2069" max="2069" width="2" customWidth="1"/>
    <col min="2070" max="2070" width="11.88671875" customWidth="1"/>
    <col min="2071" max="2071" width="11.44140625" customWidth="1"/>
    <col min="2072" max="2072" width="1.88671875" customWidth="1"/>
    <col min="2073" max="2073" width="11.88671875" customWidth="1"/>
    <col min="2074" max="2074" width="2.109375" customWidth="1"/>
    <col min="2075" max="2075" width="11.44140625" customWidth="1"/>
    <col min="2076" max="2076" width="0.5546875" customWidth="1"/>
    <col min="2077" max="2077" width="2.109375" customWidth="1"/>
    <col min="2078" max="2078" width="10.5546875" customWidth="1"/>
    <col min="2079" max="2079" width="11.109375" customWidth="1"/>
    <col min="2080" max="2080" width="2.109375" customWidth="1"/>
    <col min="2081" max="2081" width="11.109375" customWidth="1"/>
    <col min="2082" max="2082" width="2.109375" customWidth="1"/>
    <col min="2083" max="2083" width="12.44140625" customWidth="1"/>
    <col min="2303" max="2303" width="51" customWidth="1"/>
    <col min="2304" max="2304" width="2.109375" customWidth="1"/>
    <col min="2305" max="2305" width="14.109375" customWidth="1"/>
    <col min="2306" max="2307" width="8.88671875" customWidth="1"/>
    <col min="2308" max="2308" width="2" customWidth="1"/>
    <col min="2309" max="2309" width="14.88671875" customWidth="1"/>
    <col min="2310" max="2310" width="2" customWidth="1"/>
    <col min="2311" max="2311" width="14.88671875" customWidth="1"/>
    <col min="2312" max="2312" width="2.109375" customWidth="1"/>
    <col min="2313" max="2313" width="14.88671875" customWidth="1"/>
    <col min="2314" max="2314" width="2.109375" customWidth="1"/>
    <col min="2315" max="2315" width="14.88671875" customWidth="1"/>
    <col min="2316" max="2317" width="3.88671875" customWidth="1"/>
    <col min="2318" max="2318" width="12.44140625" customWidth="1"/>
    <col min="2319" max="2319" width="2.109375" customWidth="1"/>
    <col min="2320" max="2320" width="12.5546875" customWidth="1"/>
    <col min="2321" max="2321" width="2.109375" customWidth="1"/>
    <col min="2322" max="2322" width="12.88671875" customWidth="1"/>
    <col min="2323" max="2323" width="2.109375" customWidth="1"/>
    <col min="2324" max="2324" width="12.88671875" customWidth="1"/>
    <col min="2325" max="2325" width="2" customWidth="1"/>
    <col min="2326" max="2326" width="11.88671875" customWidth="1"/>
    <col min="2327" max="2327" width="11.44140625" customWidth="1"/>
    <col min="2328" max="2328" width="1.88671875" customWidth="1"/>
    <col min="2329" max="2329" width="11.88671875" customWidth="1"/>
    <col min="2330" max="2330" width="2.109375" customWidth="1"/>
    <col min="2331" max="2331" width="11.44140625" customWidth="1"/>
    <col min="2332" max="2332" width="0.5546875" customWidth="1"/>
    <col min="2333" max="2333" width="2.109375" customWidth="1"/>
    <col min="2334" max="2334" width="10.5546875" customWidth="1"/>
    <col min="2335" max="2335" width="11.109375" customWidth="1"/>
    <col min="2336" max="2336" width="2.109375" customWidth="1"/>
    <col min="2337" max="2337" width="11.109375" customWidth="1"/>
    <col min="2338" max="2338" width="2.109375" customWidth="1"/>
    <col min="2339" max="2339" width="12.44140625" customWidth="1"/>
    <col min="2559" max="2559" width="51" customWidth="1"/>
    <col min="2560" max="2560" width="2.109375" customWidth="1"/>
    <col min="2561" max="2561" width="14.109375" customWidth="1"/>
    <col min="2562" max="2563" width="8.88671875" customWidth="1"/>
    <col min="2564" max="2564" width="2" customWidth="1"/>
    <col min="2565" max="2565" width="14.88671875" customWidth="1"/>
    <col min="2566" max="2566" width="2" customWidth="1"/>
    <col min="2567" max="2567" width="14.88671875" customWidth="1"/>
    <col min="2568" max="2568" width="2.109375" customWidth="1"/>
    <col min="2569" max="2569" width="14.88671875" customWidth="1"/>
    <col min="2570" max="2570" width="2.109375" customWidth="1"/>
    <col min="2571" max="2571" width="14.88671875" customWidth="1"/>
    <col min="2572" max="2573" width="3.88671875" customWidth="1"/>
    <col min="2574" max="2574" width="12.44140625" customWidth="1"/>
    <col min="2575" max="2575" width="2.109375" customWidth="1"/>
    <col min="2576" max="2576" width="12.5546875" customWidth="1"/>
    <col min="2577" max="2577" width="2.109375" customWidth="1"/>
    <col min="2578" max="2578" width="12.88671875" customWidth="1"/>
    <col min="2579" max="2579" width="2.109375" customWidth="1"/>
    <col min="2580" max="2580" width="12.88671875" customWidth="1"/>
    <col min="2581" max="2581" width="2" customWidth="1"/>
    <col min="2582" max="2582" width="11.88671875" customWidth="1"/>
    <col min="2583" max="2583" width="11.44140625" customWidth="1"/>
    <col min="2584" max="2584" width="1.88671875" customWidth="1"/>
    <col min="2585" max="2585" width="11.88671875" customWidth="1"/>
    <col min="2586" max="2586" width="2.109375" customWidth="1"/>
    <col min="2587" max="2587" width="11.44140625" customWidth="1"/>
    <col min="2588" max="2588" width="0.5546875" customWidth="1"/>
    <col min="2589" max="2589" width="2.109375" customWidth="1"/>
    <col min="2590" max="2590" width="10.5546875" customWidth="1"/>
    <col min="2591" max="2591" width="11.109375" customWidth="1"/>
    <col min="2592" max="2592" width="2.109375" customWidth="1"/>
    <col min="2593" max="2593" width="11.109375" customWidth="1"/>
    <col min="2594" max="2594" width="2.109375" customWidth="1"/>
    <col min="2595" max="2595" width="12.44140625" customWidth="1"/>
    <col min="2815" max="2815" width="51" customWidth="1"/>
    <col min="2816" max="2816" width="2.109375" customWidth="1"/>
    <col min="2817" max="2817" width="14.109375" customWidth="1"/>
    <col min="2818" max="2819" width="8.88671875" customWidth="1"/>
    <col min="2820" max="2820" width="2" customWidth="1"/>
    <col min="2821" max="2821" width="14.88671875" customWidth="1"/>
    <col min="2822" max="2822" width="2" customWidth="1"/>
    <col min="2823" max="2823" width="14.88671875" customWidth="1"/>
    <col min="2824" max="2824" width="2.109375" customWidth="1"/>
    <col min="2825" max="2825" width="14.88671875" customWidth="1"/>
    <col min="2826" max="2826" width="2.109375" customWidth="1"/>
    <col min="2827" max="2827" width="14.88671875" customWidth="1"/>
    <col min="2828" max="2829" width="3.88671875" customWidth="1"/>
    <col min="2830" max="2830" width="12.44140625" customWidth="1"/>
    <col min="2831" max="2831" width="2.109375" customWidth="1"/>
    <col min="2832" max="2832" width="12.5546875" customWidth="1"/>
    <col min="2833" max="2833" width="2.109375" customWidth="1"/>
    <col min="2834" max="2834" width="12.88671875" customWidth="1"/>
    <col min="2835" max="2835" width="2.109375" customWidth="1"/>
    <col min="2836" max="2836" width="12.88671875" customWidth="1"/>
    <col min="2837" max="2837" width="2" customWidth="1"/>
    <col min="2838" max="2838" width="11.88671875" customWidth="1"/>
    <col min="2839" max="2839" width="11.44140625" customWidth="1"/>
    <col min="2840" max="2840" width="1.88671875" customWidth="1"/>
    <col min="2841" max="2841" width="11.88671875" customWidth="1"/>
    <col min="2842" max="2842" width="2.109375" customWidth="1"/>
    <col min="2843" max="2843" width="11.44140625" customWidth="1"/>
    <col min="2844" max="2844" width="0.5546875" customWidth="1"/>
    <col min="2845" max="2845" width="2.109375" customWidth="1"/>
    <col min="2846" max="2846" width="10.5546875" customWidth="1"/>
    <col min="2847" max="2847" width="11.109375" customWidth="1"/>
    <col min="2848" max="2848" width="2.109375" customWidth="1"/>
    <col min="2849" max="2849" width="11.109375" customWidth="1"/>
    <col min="2850" max="2850" width="2.109375" customWidth="1"/>
    <col min="2851" max="2851" width="12.44140625" customWidth="1"/>
    <col min="3071" max="3071" width="51" customWidth="1"/>
    <col min="3072" max="3072" width="2.109375" customWidth="1"/>
    <col min="3073" max="3073" width="14.109375" customWidth="1"/>
    <col min="3074" max="3075" width="8.88671875" customWidth="1"/>
    <col min="3076" max="3076" width="2" customWidth="1"/>
    <col min="3077" max="3077" width="14.88671875" customWidth="1"/>
    <col min="3078" max="3078" width="2" customWidth="1"/>
    <col min="3079" max="3079" width="14.88671875" customWidth="1"/>
    <col min="3080" max="3080" width="2.109375" customWidth="1"/>
    <col min="3081" max="3081" width="14.88671875" customWidth="1"/>
    <col min="3082" max="3082" width="2.109375" customWidth="1"/>
    <col min="3083" max="3083" width="14.88671875" customWidth="1"/>
    <col min="3084" max="3085" width="3.88671875" customWidth="1"/>
    <col min="3086" max="3086" width="12.44140625" customWidth="1"/>
    <col min="3087" max="3087" width="2.109375" customWidth="1"/>
    <col min="3088" max="3088" width="12.5546875" customWidth="1"/>
    <col min="3089" max="3089" width="2.109375" customWidth="1"/>
    <col min="3090" max="3090" width="12.88671875" customWidth="1"/>
    <col min="3091" max="3091" width="2.109375" customWidth="1"/>
    <col min="3092" max="3092" width="12.88671875" customWidth="1"/>
    <col min="3093" max="3093" width="2" customWidth="1"/>
    <col min="3094" max="3094" width="11.88671875" customWidth="1"/>
    <col min="3095" max="3095" width="11.44140625" customWidth="1"/>
    <col min="3096" max="3096" width="1.88671875" customWidth="1"/>
    <col min="3097" max="3097" width="11.88671875" customWidth="1"/>
    <col min="3098" max="3098" width="2.109375" customWidth="1"/>
    <col min="3099" max="3099" width="11.44140625" customWidth="1"/>
    <col min="3100" max="3100" width="0.5546875" customWidth="1"/>
    <col min="3101" max="3101" width="2.109375" customWidth="1"/>
    <col min="3102" max="3102" width="10.5546875" customWidth="1"/>
    <col min="3103" max="3103" width="11.109375" customWidth="1"/>
    <col min="3104" max="3104" width="2.109375" customWidth="1"/>
    <col min="3105" max="3105" width="11.109375" customWidth="1"/>
    <col min="3106" max="3106" width="2.109375" customWidth="1"/>
    <col min="3107" max="3107" width="12.44140625" customWidth="1"/>
    <col min="3327" max="3327" width="51" customWidth="1"/>
    <col min="3328" max="3328" width="2.109375" customWidth="1"/>
    <col min="3329" max="3329" width="14.109375" customWidth="1"/>
    <col min="3330" max="3331" width="8.88671875" customWidth="1"/>
    <col min="3332" max="3332" width="2" customWidth="1"/>
    <col min="3333" max="3333" width="14.88671875" customWidth="1"/>
    <col min="3334" max="3334" width="2" customWidth="1"/>
    <col min="3335" max="3335" width="14.88671875" customWidth="1"/>
    <col min="3336" max="3336" width="2.109375" customWidth="1"/>
    <col min="3337" max="3337" width="14.88671875" customWidth="1"/>
    <col min="3338" max="3338" width="2.109375" customWidth="1"/>
    <col min="3339" max="3339" width="14.88671875" customWidth="1"/>
    <col min="3340" max="3341" width="3.88671875" customWidth="1"/>
    <col min="3342" max="3342" width="12.44140625" customWidth="1"/>
    <col min="3343" max="3343" width="2.109375" customWidth="1"/>
    <col min="3344" max="3344" width="12.5546875" customWidth="1"/>
    <col min="3345" max="3345" width="2.109375" customWidth="1"/>
    <col min="3346" max="3346" width="12.88671875" customWidth="1"/>
    <col min="3347" max="3347" width="2.109375" customWidth="1"/>
    <col min="3348" max="3348" width="12.88671875" customWidth="1"/>
    <col min="3349" max="3349" width="2" customWidth="1"/>
    <col min="3350" max="3350" width="11.88671875" customWidth="1"/>
    <col min="3351" max="3351" width="11.44140625" customWidth="1"/>
    <col min="3352" max="3352" width="1.88671875" customWidth="1"/>
    <col min="3353" max="3353" width="11.88671875" customWidth="1"/>
    <col min="3354" max="3354" width="2.109375" customWidth="1"/>
    <col min="3355" max="3355" width="11.44140625" customWidth="1"/>
    <col min="3356" max="3356" width="0.5546875" customWidth="1"/>
    <col min="3357" max="3357" width="2.109375" customWidth="1"/>
    <col min="3358" max="3358" width="10.5546875" customWidth="1"/>
    <col min="3359" max="3359" width="11.109375" customWidth="1"/>
    <col min="3360" max="3360" width="2.109375" customWidth="1"/>
    <col min="3361" max="3361" width="11.109375" customWidth="1"/>
    <col min="3362" max="3362" width="2.109375" customWidth="1"/>
    <col min="3363" max="3363" width="12.44140625" customWidth="1"/>
    <col min="3583" max="3583" width="51" customWidth="1"/>
    <col min="3584" max="3584" width="2.109375" customWidth="1"/>
    <col min="3585" max="3585" width="14.109375" customWidth="1"/>
    <col min="3586" max="3587" width="8.88671875" customWidth="1"/>
    <col min="3588" max="3588" width="2" customWidth="1"/>
    <col min="3589" max="3589" width="14.88671875" customWidth="1"/>
    <col min="3590" max="3590" width="2" customWidth="1"/>
    <col min="3591" max="3591" width="14.88671875" customWidth="1"/>
    <col min="3592" max="3592" width="2.109375" customWidth="1"/>
    <col min="3593" max="3593" width="14.88671875" customWidth="1"/>
    <col min="3594" max="3594" width="2.109375" customWidth="1"/>
    <col min="3595" max="3595" width="14.88671875" customWidth="1"/>
    <col min="3596" max="3597" width="3.88671875" customWidth="1"/>
    <col min="3598" max="3598" width="12.44140625" customWidth="1"/>
    <col min="3599" max="3599" width="2.109375" customWidth="1"/>
    <col min="3600" max="3600" width="12.5546875" customWidth="1"/>
    <col min="3601" max="3601" width="2.109375" customWidth="1"/>
    <col min="3602" max="3602" width="12.88671875" customWidth="1"/>
    <col min="3603" max="3603" width="2.109375" customWidth="1"/>
    <col min="3604" max="3604" width="12.88671875" customWidth="1"/>
    <col min="3605" max="3605" width="2" customWidth="1"/>
    <col min="3606" max="3606" width="11.88671875" customWidth="1"/>
    <col min="3607" max="3607" width="11.44140625" customWidth="1"/>
    <col min="3608" max="3608" width="1.88671875" customWidth="1"/>
    <col min="3609" max="3609" width="11.88671875" customWidth="1"/>
    <col min="3610" max="3610" width="2.109375" customWidth="1"/>
    <col min="3611" max="3611" width="11.44140625" customWidth="1"/>
    <col min="3612" max="3612" width="0.5546875" customWidth="1"/>
    <col min="3613" max="3613" width="2.109375" customWidth="1"/>
    <col min="3614" max="3614" width="10.5546875" customWidth="1"/>
    <col min="3615" max="3615" width="11.109375" customWidth="1"/>
    <col min="3616" max="3616" width="2.109375" customWidth="1"/>
    <col min="3617" max="3617" width="11.109375" customWidth="1"/>
    <col min="3618" max="3618" width="2.109375" customWidth="1"/>
    <col min="3619" max="3619" width="12.44140625" customWidth="1"/>
    <col min="3839" max="3839" width="51" customWidth="1"/>
    <col min="3840" max="3840" width="2.109375" customWidth="1"/>
    <col min="3841" max="3841" width="14.109375" customWidth="1"/>
    <col min="3842" max="3843" width="8.88671875" customWidth="1"/>
    <col min="3844" max="3844" width="2" customWidth="1"/>
    <col min="3845" max="3845" width="14.88671875" customWidth="1"/>
    <col min="3846" max="3846" width="2" customWidth="1"/>
    <col min="3847" max="3847" width="14.88671875" customWidth="1"/>
    <col min="3848" max="3848" width="2.109375" customWidth="1"/>
    <col min="3849" max="3849" width="14.88671875" customWidth="1"/>
    <col min="3850" max="3850" width="2.109375" customWidth="1"/>
    <col min="3851" max="3851" width="14.88671875" customWidth="1"/>
    <col min="3852" max="3853" width="3.88671875" customWidth="1"/>
    <col min="3854" max="3854" width="12.44140625" customWidth="1"/>
    <col min="3855" max="3855" width="2.109375" customWidth="1"/>
    <col min="3856" max="3856" width="12.5546875" customWidth="1"/>
    <col min="3857" max="3857" width="2.109375" customWidth="1"/>
    <col min="3858" max="3858" width="12.88671875" customWidth="1"/>
    <col min="3859" max="3859" width="2.109375" customWidth="1"/>
    <col min="3860" max="3860" width="12.88671875" customWidth="1"/>
    <col min="3861" max="3861" width="2" customWidth="1"/>
    <col min="3862" max="3862" width="11.88671875" customWidth="1"/>
    <col min="3863" max="3863" width="11.44140625" customWidth="1"/>
    <col min="3864" max="3864" width="1.88671875" customWidth="1"/>
    <col min="3865" max="3865" width="11.88671875" customWidth="1"/>
    <col min="3866" max="3866" width="2.109375" customWidth="1"/>
    <col min="3867" max="3867" width="11.44140625" customWidth="1"/>
    <col min="3868" max="3868" width="0.5546875" customWidth="1"/>
    <col min="3869" max="3869" width="2.109375" customWidth="1"/>
    <col min="3870" max="3870" width="10.5546875" customWidth="1"/>
    <col min="3871" max="3871" width="11.109375" customWidth="1"/>
    <col min="3872" max="3872" width="2.109375" customWidth="1"/>
    <col min="3873" max="3873" width="11.109375" customWidth="1"/>
    <col min="3874" max="3874" width="2.109375" customWidth="1"/>
    <col min="3875" max="3875" width="12.44140625" customWidth="1"/>
    <col min="4095" max="4095" width="51" customWidth="1"/>
    <col min="4096" max="4096" width="2.109375" customWidth="1"/>
    <col min="4097" max="4097" width="14.109375" customWidth="1"/>
    <col min="4098" max="4099" width="8.88671875" customWidth="1"/>
    <col min="4100" max="4100" width="2" customWidth="1"/>
    <col min="4101" max="4101" width="14.88671875" customWidth="1"/>
    <col min="4102" max="4102" width="2" customWidth="1"/>
    <col min="4103" max="4103" width="14.88671875" customWidth="1"/>
    <col min="4104" max="4104" width="2.109375" customWidth="1"/>
    <col min="4105" max="4105" width="14.88671875" customWidth="1"/>
    <col min="4106" max="4106" width="2.109375" customWidth="1"/>
    <col min="4107" max="4107" width="14.88671875" customWidth="1"/>
    <col min="4108" max="4109" width="3.88671875" customWidth="1"/>
    <col min="4110" max="4110" width="12.44140625" customWidth="1"/>
    <col min="4111" max="4111" width="2.109375" customWidth="1"/>
    <col min="4112" max="4112" width="12.5546875" customWidth="1"/>
    <col min="4113" max="4113" width="2.109375" customWidth="1"/>
    <col min="4114" max="4114" width="12.88671875" customWidth="1"/>
    <col min="4115" max="4115" width="2.109375" customWidth="1"/>
    <col min="4116" max="4116" width="12.88671875" customWidth="1"/>
    <col min="4117" max="4117" width="2" customWidth="1"/>
    <col min="4118" max="4118" width="11.88671875" customWidth="1"/>
    <col min="4119" max="4119" width="11.44140625" customWidth="1"/>
    <col min="4120" max="4120" width="1.88671875" customWidth="1"/>
    <col min="4121" max="4121" width="11.88671875" customWidth="1"/>
    <col min="4122" max="4122" width="2.109375" customWidth="1"/>
    <col min="4123" max="4123" width="11.44140625" customWidth="1"/>
    <col min="4124" max="4124" width="0.5546875" customWidth="1"/>
    <col min="4125" max="4125" width="2.109375" customWidth="1"/>
    <col min="4126" max="4126" width="10.5546875" customWidth="1"/>
    <col min="4127" max="4127" width="11.109375" customWidth="1"/>
    <col min="4128" max="4128" width="2.109375" customWidth="1"/>
    <col min="4129" max="4129" width="11.109375" customWidth="1"/>
    <col min="4130" max="4130" width="2.109375" customWidth="1"/>
    <col min="4131" max="4131" width="12.44140625" customWidth="1"/>
    <col min="4351" max="4351" width="51" customWidth="1"/>
    <col min="4352" max="4352" width="2.109375" customWidth="1"/>
    <col min="4353" max="4353" width="14.109375" customWidth="1"/>
    <col min="4354" max="4355" width="8.88671875" customWidth="1"/>
    <col min="4356" max="4356" width="2" customWidth="1"/>
    <col min="4357" max="4357" width="14.88671875" customWidth="1"/>
    <col min="4358" max="4358" width="2" customWidth="1"/>
    <col min="4359" max="4359" width="14.88671875" customWidth="1"/>
    <col min="4360" max="4360" width="2.109375" customWidth="1"/>
    <col min="4361" max="4361" width="14.88671875" customWidth="1"/>
    <col min="4362" max="4362" width="2.109375" customWidth="1"/>
    <col min="4363" max="4363" width="14.88671875" customWidth="1"/>
    <col min="4364" max="4365" width="3.88671875" customWidth="1"/>
    <col min="4366" max="4366" width="12.44140625" customWidth="1"/>
    <col min="4367" max="4367" width="2.109375" customWidth="1"/>
    <col min="4368" max="4368" width="12.5546875" customWidth="1"/>
    <col min="4369" max="4369" width="2.109375" customWidth="1"/>
    <col min="4370" max="4370" width="12.88671875" customWidth="1"/>
    <col min="4371" max="4371" width="2.109375" customWidth="1"/>
    <col min="4372" max="4372" width="12.88671875" customWidth="1"/>
    <col min="4373" max="4373" width="2" customWidth="1"/>
    <col min="4374" max="4374" width="11.88671875" customWidth="1"/>
    <col min="4375" max="4375" width="11.44140625" customWidth="1"/>
    <col min="4376" max="4376" width="1.88671875" customWidth="1"/>
    <col min="4377" max="4377" width="11.88671875" customWidth="1"/>
    <col min="4378" max="4378" width="2.109375" customWidth="1"/>
    <col min="4379" max="4379" width="11.44140625" customWidth="1"/>
    <col min="4380" max="4380" width="0.5546875" customWidth="1"/>
    <col min="4381" max="4381" width="2.109375" customWidth="1"/>
    <col min="4382" max="4382" width="10.5546875" customWidth="1"/>
    <col min="4383" max="4383" width="11.109375" customWidth="1"/>
    <col min="4384" max="4384" width="2.109375" customWidth="1"/>
    <col min="4385" max="4385" width="11.109375" customWidth="1"/>
    <col min="4386" max="4386" width="2.109375" customWidth="1"/>
    <col min="4387" max="4387" width="12.44140625" customWidth="1"/>
    <col min="4607" max="4607" width="51" customWidth="1"/>
    <col min="4608" max="4608" width="2.109375" customWidth="1"/>
    <col min="4609" max="4609" width="14.109375" customWidth="1"/>
    <col min="4610" max="4611" width="8.88671875" customWidth="1"/>
    <col min="4612" max="4612" width="2" customWidth="1"/>
    <col min="4613" max="4613" width="14.88671875" customWidth="1"/>
    <col min="4614" max="4614" width="2" customWidth="1"/>
    <col min="4615" max="4615" width="14.88671875" customWidth="1"/>
    <col min="4616" max="4616" width="2.109375" customWidth="1"/>
    <col min="4617" max="4617" width="14.88671875" customWidth="1"/>
    <col min="4618" max="4618" width="2.109375" customWidth="1"/>
    <col min="4619" max="4619" width="14.88671875" customWidth="1"/>
    <col min="4620" max="4621" width="3.88671875" customWidth="1"/>
    <col min="4622" max="4622" width="12.44140625" customWidth="1"/>
    <col min="4623" max="4623" width="2.109375" customWidth="1"/>
    <col min="4624" max="4624" width="12.5546875" customWidth="1"/>
    <col min="4625" max="4625" width="2.109375" customWidth="1"/>
    <col min="4626" max="4626" width="12.88671875" customWidth="1"/>
    <col min="4627" max="4627" width="2.109375" customWidth="1"/>
    <col min="4628" max="4628" width="12.88671875" customWidth="1"/>
    <col min="4629" max="4629" width="2" customWidth="1"/>
    <col min="4630" max="4630" width="11.88671875" customWidth="1"/>
    <col min="4631" max="4631" width="11.44140625" customWidth="1"/>
    <col min="4632" max="4632" width="1.88671875" customWidth="1"/>
    <col min="4633" max="4633" width="11.88671875" customWidth="1"/>
    <col min="4634" max="4634" width="2.109375" customWidth="1"/>
    <col min="4635" max="4635" width="11.44140625" customWidth="1"/>
    <col min="4636" max="4636" width="0.5546875" customWidth="1"/>
    <col min="4637" max="4637" width="2.109375" customWidth="1"/>
    <col min="4638" max="4638" width="10.5546875" customWidth="1"/>
    <col min="4639" max="4639" width="11.109375" customWidth="1"/>
    <col min="4640" max="4640" width="2.109375" customWidth="1"/>
    <col min="4641" max="4641" width="11.109375" customWidth="1"/>
    <col min="4642" max="4642" width="2.109375" customWidth="1"/>
    <col min="4643" max="4643" width="12.44140625" customWidth="1"/>
    <col min="4863" max="4863" width="51" customWidth="1"/>
    <col min="4864" max="4864" width="2.109375" customWidth="1"/>
    <col min="4865" max="4865" width="14.109375" customWidth="1"/>
    <col min="4866" max="4867" width="8.88671875" customWidth="1"/>
    <col min="4868" max="4868" width="2" customWidth="1"/>
    <col min="4869" max="4869" width="14.88671875" customWidth="1"/>
    <col min="4870" max="4870" width="2" customWidth="1"/>
    <col min="4871" max="4871" width="14.88671875" customWidth="1"/>
    <col min="4872" max="4872" width="2.109375" customWidth="1"/>
    <col min="4873" max="4873" width="14.88671875" customWidth="1"/>
    <col min="4874" max="4874" width="2.109375" customWidth="1"/>
    <col min="4875" max="4875" width="14.88671875" customWidth="1"/>
    <col min="4876" max="4877" width="3.88671875" customWidth="1"/>
    <col min="4878" max="4878" width="12.44140625" customWidth="1"/>
    <col min="4879" max="4879" width="2.109375" customWidth="1"/>
    <col min="4880" max="4880" width="12.5546875" customWidth="1"/>
    <col min="4881" max="4881" width="2.109375" customWidth="1"/>
    <col min="4882" max="4882" width="12.88671875" customWidth="1"/>
    <col min="4883" max="4883" width="2.109375" customWidth="1"/>
    <col min="4884" max="4884" width="12.88671875" customWidth="1"/>
    <col min="4885" max="4885" width="2" customWidth="1"/>
    <col min="4886" max="4886" width="11.88671875" customWidth="1"/>
    <col min="4887" max="4887" width="11.44140625" customWidth="1"/>
    <col min="4888" max="4888" width="1.88671875" customWidth="1"/>
    <col min="4889" max="4889" width="11.88671875" customWidth="1"/>
    <col min="4890" max="4890" width="2.109375" customWidth="1"/>
    <col min="4891" max="4891" width="11.44140625" customWidth="1"/>
    <col min="4892" max="4892" width="0.5546875" customWidth="1"/>
    <col min="4893" max="4893" width="2.109375" customWidth="1"/>
    <col min="4894" max="4894" width="10.5546875" customWidth="1"/>
    <col min="4895" max="4895" width="11.109375" customWidth="1"/>
    <col min="4896" max="4896" width="2.109375" customWidth="1"/>
    <col min="4897" max="4897" width="11.109375" customWidth="1"/>
    <col min="4898" max="4898" width="2.109375" customWidth="1"/>
    <col min="4899" max="4899" width="12.44140625" customWidth="1"/>
    <col min="5119" max="5119" width="51" customWidth="1"/>
    <col min="5120" max="5120" width="2.109375" customWidth="1"/>
    <col min="5121" max="5121" width="14.109375" customWidth="1"/>
    <col min="5122" max="5123" width="8.88671875" customWidth="1"/>
    <col min="5124" max="5124" width="2" customWidth="1"/>
    <col min="5125" max="5125" width="14.88671875" customWidth="1"/>
    <col min="5126" max="5126" width="2" customWidth="1"/>
    <col min="5127" max="5127" width="14.88671875" customWidth="1"/>
    <col min="5128" max="5128" width="2.109375" customWidth="1"/>
    <col min="5129" max="5129" width="14.88671875" customWidth="1"/>
    <col min="5130" max="5130" width="2.109375" customWidth="1"/>
    <col min="5131" max="5131" width="14.88671875" customWidth="1"/>
    <col min="5132" max="5133" width="3.88671875" customWidth="1"/>
    <col min="5134" max="5134" width="12.44140625" customWidth="1"/>
    <col min="5135" max="5135" width="2.109375" customWidth="1"/>
    <col min="5136" max="5136" width="12.5546875" customWidth="1"/>
    <col min="5137" max="5137" width="2.109375" customWidth="1"/>
    <col min="5138" max="5138" width="12.88671875" customWidth="1"/>
    <col min="5139" max="5139" width="2.109375" customWidth="1"/>
    <col min="5140" max="5140" width="12.88671875" customWidth="1"/>
    <col min="5141" max="5141" width="2" customWidth="1"/>
    <col min="5142" max="5142" width="11.88671875" customWidth="1"/>
    <col min="5143" max="5143" width="11.44140625" customWidth="1"/>
    <col min="5144" max="5144" width="1.88671875" customWidth="1"/>
    <col min="5145" max="5145" width="11.88671875" customWidth="1"/>
    <col min="5146" max="5146" width="2.109375" customWidth="1"/>
    <col min="5147" max="5147" width="11.44140625" customWidth="1"/>
    <col min="5148" max="5148" width="0.5546875" customWidth="1"/>
    <col min="5149" max="5149" width="2.109375" customWidth="1"/>
    <col min="5150" max="5150" width="10.5546875" customWidth="1"/>
    <col min="5151" max="5151" width="11.109375" customWidth="1"/>
    <col min="5152" max="5152" width="2.109375" customWidth="1"/>
    <col min="5153" max="5153" width="11.109375" customWidth="1"/>
    <col min="5154" max="5154" width="2.109375" customWidth="1"/>
    <col min="5155" max="5155" width="12.44140625" customWidth="1"/>
    <col min="5375" max="5375" width="51" customWidth="1"/>
    <col min="5376" max="5376" width="2.109375" customWidth="1"/>
    <col min="5377" max="5377" width="14.109375" customWidth="1"/>
    <col min="5378" max="5379" width="8.88671875" customWidth="1"/>
    <col min="5380" max="5380" width="2" customWidth="1"/>
    <col min="5381" max="5381" width="14.88671875" customWidth="1"/>
    <col min="5382" max="5382" width="2" customWidth="1"/>
    <col min="5383" max="5383" width="14.88671875" customWidth="1"/>
    <col min="5384" max="5384" width="2.109375" customWidth="1"/>
    <col min="5385" max="5385" width="14.88671875" customWidth="1"/>
    <col min="5386" max="5386" width="2.109375" customWidth="1"/>
    <col min="5387" max="5387" width="14.88671875" customWidth="1"/>
    <col min="5388" max="5389" width="3.88671875" customWidth="1"/>
    <col min="5390" max="5390" width="12.44140625" customWidth="1"/>
    <col min="5391" max="5391" width="2.109375" customWidth="1"/>
    <col min="5392" max="5392" width="12.5546875" customWidth="1"/>
    <col min="5393" max="5393" width="2.109375" customWidth="1"/>
    <col min="5394" max="5394" width="12.88671875" customWidth="1"/>
    <col min="5395" max="5395" width="2.109375" customWidth="1"/>
    <col min="5396" max="5396" width="12.88671875" customWidth="1"/>
    <col min="5397" max="5397" width="2" customWidth="1"/>
    <col min="5398" max="5398" width="11.88671875" customWidth="1"/>
    <col min="5399" max="5399" width="11.44140625" customWidth="1"/>
    <col min="5400" max="5400" width="1.88671875" customWidth="1"/>
    <col min="5401" max="5401" width="11.88671875" customWidth="1"/>
    <col min="5402" max="5402" width="2.109375" customWidth="1"/>
    <col min="5403" max="5403" width="11.44140625" customWidth="1"/>
    <col min="5404" max="5404" width="0.5546875" customWidth="1"/>
    <col min="5405" max="5405" width="2.109375" customWidth="1"/>
    <col min="5406" max="5406" width="10.5546875" customWidth="1"/>
    <col min="5407" max="5407" width="11.109375" customWidth="1"/>
    <col min="5408" max="5408" width="2.109375" customWidth="1"/>
    <col min="5409" max="5409" width="11.109375" customWidth="1"/>
    <col min="5410" max="5410" width="2.109375" customWidth="1"/>
    <col min="5411" max="5411" width="12.44140625" customWidth="1"/>
    <col min="5631" max="5631" width="51" customWidth="1"/>
    <col min="5632" max="5632" width="2.109375" customWidth="1"/>
    <col min="5633" max="5633" width="14.109375" customWidth="1"/>
    <col min="5634" max="5635" width="8.88671875" customWidth="1"/>
    <col min="5636" max="5636" width="2" customWidth="1"/>
    <col min="5637" max="5637" width="14.88671875" customWidth="1"/>
    <col min="5638" max="5638" width="2" customWidth="1"/>
    <col min="5639" max="5639" width="14.88671875" customWidth="1"/>
    <col min="5640" max="5640" width="2.109375" customWidth="1"/>
    <col min="5641" max="5641" width="14.88671875" customWidth="1"/>
    <col min="5642" max="5642" width="2.109375" customWidth="1"/>
    <col min="5643" max="5643" width="14.88671875" customWidth="1"/>
    <col min="5644" max="5645" width="3.88671875" customWidth="1"/>
    <col min="5646" max="5646" width="12.44140625" customWidth="1"/>
    <col min="5647" max="5647" width="2.109375" customWidth="1"/>
    <col min="5648" max="5648" width="12.5546875" customWidth="1"/>
    <col min="5649" max="5649" width="2.109375" customWidth="1"/>
    <col min="5650" max="5650" width="12.88671875" customWidth="1"/>
    <col min="5651" max="5651" width="2.109375" customWidth="1"/>
    <col min="5652" max="5652" width="12.88671875" customWidth="1"/>
    <col min="5653" max="5653" width="2" customWidth="1"/>
    <col min="5654" max="5654" width="11.88671875" customWidth="1"/>
    <col min="5655" max="5655" width="11.44140625" customWidth="1"/>
    <col min="5656" max="5656" width="1.88671875" customWidth="1"/>
    <col min="5657" max="5657" width="11.88671875" customWidth="1"/>
    <col min="5658" max="5658" width="2.109375" customWidth="1"/>
    <col min="5659" max="5659" width="11.44140625" customWidth="1"/>
    <col min="5660" max="5660" width="0.5546875" customWidth="1"/>
    <col min="5661" max="5661" width="2.109375" customWidth="1"/>
    <col min="5662" max="5662" width="10.5546875" customWidth="1"/>
    <col min="5663" max="5663" width="11.109375" customWidth="1"/>
    <col min="5664" max="5664" width="2.109375" customWidth="1"/>
    <col min="5665" max="5665" width="11.109375" customWidth="1"/>
    <col min="5666" max="5666" width="2.109375" customWidth="1"/>
    <col min="5667" max="5667" width="12.44140625" customWidth="1"/>
    <col min="5887" max="5887" width="51" customWidth="1"/>
    <col min="5888" max="5888" width="2.109375" customWidth="1"/>
    <col min="5889" max="5889" width="14.109375" customWidth="1"/>
    <col min="5890" max="5891" width="8.88671875" customWidth="1"/>
    <col min="5892" max="5892" width="2" customWidth="1"/>
    <col min="5893" max="5893" width="14.88671875" customWidth="1"/>
    <col min="5894" max="5894" width="2" customWidth="1"/>
    <col min="5895" max="5895" width="14.88671875" customWidth="1"/>
    <col min="5896" max="5896" width="2.109375" customWidth="1"/>
    <col min="5897" max="5897" width="14.88671875" customWidth="1"/>
    <col min="5898" max="5898" width="2.109375" customWidth="1"/>
    <col min="5899" max="5899" width="14.88671875" customWidth="1"/>
    <col min="5900" max="5901" width="3.88671875" customWidth="1"/>
    <col min="5902" max="5902" width="12.44140625" customWidth="1"/>
    <col min="5903" max="5903" width="2.109375" customWidth="1"/>
    <col min="5904" max="5904" width="12.5546875" customWidth="1"/>
    <col min="5905" max="5905" width="2.109375" customWidth="1"/>
    <col min="5906" max="5906" width="12.88671875" customWidth="1"/>
    <col min="5907" max="5907" width="2.109375" customWidth="1"/>
    <col min="5908" max="5908" width="12.88671875" customWidth="1"/>
    <col min="5909" max="5909" width="2" customWidth="1"/>
    <col min="5910" max="5910" width="11.88671875" customWidth="1"/>
    <col min="5911" max="5911" width="11.44140625" customWidth="1"/>
    <col min="5912" max="5912" width="1.88671875" customWidth="1"/>
    <col min="5913" max="5913" width="11.88671875" customWidth="1"/>
    <col min="5914" max="5914" width="2.109375" customWidth="1"/>
    <col min="5915" max="5915" width="11.44140625" customWidth="1"/>
    <col min="5916" max="5916" width="0.5546875" customWidth="1"/>
    <col min="5917" max="5917" width="2.109375" customWidth="1"/>
    <col min="5918" max="5918" width="10.5546875" customWidth="1"/>
    <col min="5919" max="5919" width="11.109375" customWidth="1"/>
    <col min="5920" max="5920" width="2.109375" customWidth="1"/>
    <col min="5921" max="5921" width="11.109375" customWidth="1"/>
    <col min="5922" max="5922" width="2.109375" customWidth="1"/>
    <col min="5923" max="5923" width="12.44140625" customWidth="1"/>
    <col min="6143" max="6143" width="51" customWidth="1"/>
    <col min="6144" max="6144" width="2.109375" customWidth="1"/>
    <col min="6145" max="6145" width="14.109375" customWidth="1"/>
    <col min="6146" max="6147" width="8.88671875" customWidth="1"/>
    <col min="6148" max="6148" width="2" customWidth="1"/>
    <col min="6149" max="6149" width="14.88671875" customWidth="1"/>
    <col min="6150" max="6150" width="2" customWidth="1"/>
    <col min="6151" max="6151" width="14.88671875" customWidth="1"/>
    <col min="6152" max="6152" width="2.109375" customWidth="1"/>
    <col min="6153" max="6153" width="14.88671875" customWidth="1"/>
    <col min="6154" max="6154" width="2.109375" customWidth="1"/>
    <col min="6155" max="6155" width="14.88671875" customWidth="1"/>
    <col min="6156" max="6157" width="3.88671875" customWidth="1"/>
    <col min="6158" max="6158" width="12.44140625" customWidth="1"/>
    <col min="6159" max="6159" width="2.109375" customWidth="1"/>
    <col min="6160" max="6160" width="12.5546875" customWidth="1"/>
    <col min="6161" max="6161" width="2.109375" customWidth="1"/>
    <col min="6162" max="6162" width="12.88671875" customWidth="1"/>
    <col min="6163" max="6163" width="2.109375" customWidth="1"/>
    <col min="6164" max="6164" width="12.88671875" customWidth="1"/>
    <col min="6165" max="6165" width="2" customWidth="1"/>
    <col min="6166" max="6166" width="11.88671875" customWidth="1"/>
    <col min="6167" max="6167" width="11.44140625" customWidth="1"/>
    <col min="6168" max="6168" width="1.88671875" customWidth="1"/>
    <col min="6169" max="6169" width="11.88671875" customWidth="1"/>
    <col min="6170" max="6170" width="2.109375" customWidth="1"/>
    <col min="6171" max="6171" width="11.44140625" customWidth="1"/>
    <col min="6172" max="6172" width="0.5546875" customWidth="1"/>
    <col min="6173" max="6173" width="2.109375" customWidth="1"/>
    <col min="6174" max="6174" width="10.5546875" customWidth="1"/>
    <col min="6175" max="6175" width="11.109375" customWidth="1"/>
    <col min="6176" max="6176" width="2.109375" customWidth="1"/>
    <col min="6177" max="6177" width="11.109375" customWidth="1"/>
    <col min="6178" max="6178" width="2.109375" customWidth="1"/>
    <col min="6179" max="6179" width="12.44140625" customWidth="1"/>
    <col min="6399" max="6399" width="51" customWidth="1"/>
    <col min="6400" max="6400" width="2.109375" customWidth="1"/>
    <col min="6401" max="6401" width="14.109375" customWidth="1"/>
    <col min="6402" max="6403" width="8.88671875" customWidth="1"/>
    <col min="6404" max="6404" width="2" customWidth="1"/>
    <col min="6405" max="6405" width="14.88671875" customWidth="1"/>
    <col min="6406" max="6406" width="2" customWidth="1"/>
    <col min="6407" max="6407" width="14.88671875" customWidth="1"/>
    <col min="6408" max="6408" width="2.109375" customWidth="1"/>
    <col min="6409" max="6409" width="14.88671875" customWidth="1"/>
    <col min="6410" max="6410" width="2.109375" customWidth="1"/>
    <col min="6411" max="6411" width="14.88671875" customWidth="1"/>
    <col min="6412" max="6413" width="3.88671875" customWidth="1"/>
    <col min="6414" max="6414" width="12.44140625" customWidth="1"/>
    <col min="6415" max="6415" width="2.109375" customWidth="1"/>
    <col min="6416" max="6416" width="12.5546875" customWidth="1"/>
    <col min="6417" max="6417" width="2.109375" customWidth="1"/>
    <col min="6418" max="6418" width="12.88671875" customWidth="1"/>
    <col min="6419" max="6419" width="2.109375" customWidth="1"/>
    <col min="6420" max="6420" width="12.88671875" customWidth="1"/>
    <col min="6421" max="6421" width="2" customWidth="1"/>
    <col min="6422" max="6422" width="11.88671875" customWidth="1"/>
    <col min="6423" max="6423" width="11.44140625" customWidth="1"/>
    <col min="6424" max="6424" width="1.88671875" customWidth="1"/>
    <col min="6425" max="6425" width="11.88671875" customWidth="1"/>
    <col min="6426" max="6426" width="2.109375" customWidth="1"/>
    <col min="6427" max="6427" width="11.44140625" customWidth="1"/>
    <col min="6428" max="6428" width="0.5546875" customWidth="1"/>
    <col min="6429" max="6429" width="2.109375" customWidth="1"/>
    <col min="6430" max="6430" width="10.5546875" customWidth="1"/>
    <col min="6431" max="6431" width="11.109375" customWidth="1"/>
    <col min="6432" max="6432" width="2.109375" customWidth="1"/>
    <col min="6433" max="6433" width="11.109375" customWidth="1"/>
    <col min="6434" max="6434" width="2.109375" customWidth="1"/>
    <col min="6435" max="6435" width="12.44140625" customWidth="1"/>
    <col min="6655" max="6655" width="51" customWidth="1"/>
    <col min="6656" max="6656" width="2.109375" customWidth="1"/>
    <col min="6657" max="6657" width="14.109375" customWidth="1"/>
    <col min="6658" max="6659" width="8.88671875" customWidth="1"/>
    <col min="6660" max="6660" width="2" customWidth="1"/>
    <col min="6661" max="6661" width="14.88671875" customWidth="1"/>
    <col min="6662" max="6662" width="2" customWidth="1"/>
    <col min="6663" max="6663" width="14.88671875" customWidth="1"/>
    <col min="6664" max="6664" width="2.109375" customWidth="1"/>
    <col min="6665" max="6665" width="14.88671875" customWidth="1"/>
    <col min="6666" max="6666" width="2.109375" customWidth="1"/>
    <col min="6667" max="6667" width="14.88671875" customWidth="1"/>
    <col min="6668" max="6669" width="3.88671875" customWidth="1"/>
    <col min="6670" max="6670" width="12.44140625" customWidth="1"/>
    <col min="6671" max="6671" width="2.109375" customWidth="1"/>
    <col min="6672" max="6672" width="12.5546875" customWidth="1"/>
    <col min="6673" max="6673" width="2.109375" customWidth="1"/>
    <col min="6674" max="6674" width="12.88671875" customWidth="1"/>
    <col min="6675" max="6675" width="2.109375" customWidth="1"/>
    <col min="6676" max="6676" width="12.88671875" customWidth="1"/>
    <col min="6677" max="6677" width="2" customWidth="1"/>
    <col min="6678" max="6678" width="11.88671875" customWidth="1"/>
    <col min="6679" max="6679" width="11.44140625" customWidth="1"/>
    <col min="6680" max="6680" width="1.88671875" customWidth="1"/>
    <col min="6681" max="6681" width="11.88671875" customWidth="1"/>
    <col min="6682" max="6682" width="2.109375" customWidth="1"/>
    <col min="6683" max="6683" width="11.44140625" customWidth="1"/>
    <col min="6684" max="6684" width="0.5546875" customWidth="1"/>
    <col min="6685" max="6685" width="2.109375" customWidth="1"/>
    <col min="6686" max="6686" width="10.5546875" customWidth="1"/>
    <col min="6687" max="6687" width="11.109375" customWidth="1"/>
    <col min="6688" max="6688" width="2.109375" customWidth="1"/>
    <col min="6689" max="6689" width="11.109375" customWidth="1"/>
    <col min="6690" max="6690" width="2.109375" customWidth="1"/>
    <col min="6691" max="6691" width="12.44140625" customWidth="1"/>
    <col min="6911" max="6911" width="51" customWidth="1"/>
    <col min="6912" max="6912" width="2.109375" customWidth="1"/>
    <col min="6913" max="6913" width="14.109375" customWidth="1"/>
    <col min="6914" max="6915" width="8.88671875" customWidth="1"/>
    <col min="6916" max="6916" width="2" customWidth="1"/>
    <col min="6917" max="6917" width="14.88671875" customWidth="1"/>
    <col min="6918" max="6918" width="2" customWidth="1"/>
    <col min="6919" max="6919" width="14.88671875" customWidth="1"/>
    <col min="6920" max="6920" width="2.109375" customWidth="1"/>
    <col min="6921" max="6921" width="14.88671875" customWidth="1"/>
    <col min="6922" max="6922" width="2.109375" customWidth="1"/>
    <col min="6923" max="6923" width="14.88671875" customWidth="1"/>
    <col min="6924" max="6925" width="3.88671875" customWidth="1"/>
    <col min="6926" max="6926" width="12.44140625" customWidth="1"/>
    <col min="6927" max="6927" width="2.109375" customWidth="1"/>
    <col min="6928" max="6928" width="12.5546875" customWidth="1"/>
    <col min="6929" max="6929" width="2.109375" customWidth="1"/>
    <col min="6930" max="6930" width="12.88671875" customWidth="1"/>
    <col min="6931" max="6931" width="2.109375" customWidth="1"/>
    <col min="6932" max="6932" width="12.88671875" customWidth="1"/>
    <col min="6933" max="6933" width="2" customWidth="1"/>
    <col min="6934" max="6934" width="11.88671875" customWidth="1"/>
    <col min="6935" max="6935" width="11.44140625" customWidth="1"/>
    <col min="6936" max="6936" width="1.88671875" customWidth="1"/>
    <col min="6937" max="6937" width="11.88671875" customWidth="1"/>
    <col min="6938" max="6938" width="2.109375" customWidth="1"/>
    <col min="6939" max="6939" width="11.44140625" customWidth="1"/>
    <col min="6940" max="6940" width="0.5546875" customWidth="1"/>
    <col min="6941" max="6941" width="2.109375" customWidth="1"/>
    <col min="6942" max="6942" width="10.5546875" customWidth="1"/>
    <col min="6943" max="6943" width="11.109375" customWidth="1"/>
    <col min="6944" max="6944" width="2.109375" customWidth="1"/>
    <col min="6945" max="6945" width="11.109375" customWidth="1"/>
    <col min="6946" max="6946" width="2.109375" customWidth="1"/>
    <col min="6947" max="6947" width="12.44140625" customWidth="1"/>
    <col min="7167" max="7167" width="51" customWidth="1"/>
    <col min="7168" max="7168" width="2.109375" customWidth="1"/>
    <col min="7169" max="7169" width="14.109375" customWidth="1"/>
    <col min="7170" max="7171" width="8.88671875" customWidth="1"/>
    <col min="7172" max="7172" width="2" customWidth="1"/>
    <col min="7173" max="7173" width="14.88671875" customWidth="1"/>
    <col min="7174" max="7174" width="2" customWidth="1"/>
    <col min="7175" max="7175" width="14.88671875" customWidth="1"/>
    <col min="7176" max="7176" width="2.109375" customWidth="1"/>
    <col min="7177" max="7177" width="14.88671875" customWidth="1"/>
    <col min="7178" max="7178" width="2.109375" customWidth="1"/>
    <col min="7179" max="7179" width="14.88671875" customWidth="1"/>
    <col min="7180" max="7181" width="3.88671875" customWidth="1"/>
    <col min="7182" max="7182" width="12.44140625" customWidth="1"/>
    <col min="7183" max="7183" width="2.109375" customWidth="1"/>
    <col min="7184" max="7184" width="12.5546875" customWidth="1"/>
    <col min="7185" max="7185" width="2.109375" customWidth="1"/>
    <col min="7186" max="7186" width="12.88671875" customWidth="1"/>
    <col min="7187" max="7187" width="2.109375" customWidth="1"/>
    <col min="7188" max="7188" width="12.88671875" customWidth="1"/>
    <col min="7189" max="7189" width="2" customWidth="1"/>
    <col min="7190" max="7190" width="11.88671875" customWidth="1"/>
    <col min="7191" max="7191" width="11.44140625" customWidth="1"/>
    <col min="7192" max="7192" width="1.88671875" customWidth="1"/>
    <col min="7193" max="7193" width="11.88671875" customWidth="1"/>
    <col min="7194" max="7194" width="2.109375" customWidth="1"/>
    <col min="7195" max="7195" width="11.44140625" customWidth="1"/>
    <col min="7196" max="7196" width="0.5546875" customWidth="1"/>
    <col min="7197" max="7197" width="2.109375" customWidth="1"/>
    <col min="7198" max="7198" width="10.5546875" customWidth="1"/>
    <col min="7199" max="7199" width="11.109375" customWidth="1"/>
    <col min="7200" max="7200" width="2.109375" customWidth="1"/>
    <col min="7201" max="7201" width="11.109375" customWidth="1"/>
    <col min="7202" max="7202" width="2.109375" customWidth="1"/>
    <col min="7203" max="7203" width="12.44140625" customWidth="1"/>
    <col min="7423" max="7423" width="51" customWidth="1"/>
    <col min="7424" max="7424" width="2.109375" customWidth="1"/>
    <col min="7425" max="7425" width="14.109375" customWidth="1"/>
    <col min="7426" max="7427" width="8.88671875" customWidth="1"/>
    <col min="7428" max="7428" width="2" customWidth="1"/>
    <col min="7429" max="7429" width="14.88671875" customWidth="1"/>
    <col min="7430" max="7430" width="2" customWidth="1"/>
    <col min="7431" max="7431" width="14.88671875" customWidth="1"/>
    <col min="7432" max="7432" width="2.109375" customWidth="1"/>
    <col min="7433" max="7433" width="14.88671875" customWidth="1"/>
    <col min="7434" max="7434" width="2.109375" customWidth="1"/>
    <col min="7435" max="7435" width="14.88671875" customWidth="1"/>
    <col min="7436" max="7437" width="3.88671875" customWidth="1"/>
    <col min="7438" max="7438" width="12.44140625" customWidth="1"/>
    <col min="7439" max="7439" width="2.109375" customWidth="1"/>
    <col min="7440" max="7440" width="12.5546875" customWidth="1"/>
    <col min="7441" max="7441" width="2.109375" customWidth="1"/>
    <col min="7442" max="7442" width="12.88671875" customWidth="1"/>
    <col min="7443" max="7443" width="2.109375" customWidth="1"/>
    <col min="7444" max="7444" width="12.88671875" customWidth="1"/>
    <col min="7445" max="7445" width="2" customWidth="1"/>
    <col min="7446" max="7446" width="11.88671875" customWidth="1"/>
    <col min="7447" max="7447" width="11.44140625" customWidth="1"/>
    <col min="7448" max="7448" width="1.88671875" customWidth="1"/>
    <col min="7449" max="7449" width="11.88671875" customWidth="1"/>
    <col min="7450" max="7450" width="2.109375" customWidth="1"/>
    <col min="7451" max="7451" width="11.44140625" customWidth="1"/>
    <col min="7452" max="7452" width="0.5546875" customWidth="1"/>
    <col min="7453" max="7453" width="2.109375" customWidth="1"/>
    <col min="7454" max="7454" width="10.5546875" customWidth="1"/>
    <col min="7455" max="7455" width="11.109375" customWidth="1"/>
    <col min="7456" max="7456" width="2.109375" customWidth="1"/>
    <col min="7457" max="7457" width="11.109375" customWidth="1"/>
    <col min="7458" max="7458" width="2.109375" customWidth="1"/>
    <col min="7459" max="7459" width="12.44140625" customWidth="1"/>
    <col min="7679" max="7679" width="51" customWidth="1"/>
    <col min="7680" max="7680" width="2.109375" customWidth="1"/>
    <col min="7681" max="7681" width="14.109375" customWidth="1"/>
    <col min="7682" max="7683" width="8.88671875" customWidth="1"/>
    <col min="7684" max="7684" width="2" customWidth="1"/>
    <col min="7685" max="7685" width="14.88671875" customWidth="1"/>
    <col min="7686" max="7686" width="2" customWidth="1"/>
    <col min="7687" max="7687" width="14.88671875" customWidth="1"/>
    <col min="7688" max="7688" width="2.109375" customWidth="1"/>
    <col min="7689" max="7689" width="14.88671875" customWidth="1"/>
    <col min="7690" max="7690" width="2.109375" customWidth="1"/>
    <col min="7691" max="7691" width="14.88671875" customWidth="1"/>
    <col min="7692" max="7693" width="3.88671875" customWidth="1"/>
    <col min="7694" max="7694" width="12.44140625" customWidth="1"/>
    <col min="7695" max="7695" width="2.109375" customWidth="1"/>
    <col min="7696" max="7696" width="12.5546875" customWidth="1"/>
    <col min="7697" max="7697" width="2.109375" customWidth="1"/>
    <col min="7698" max="7698" width="12.88671875" customWidth="1"/>
    <col min="7699" max="7699" width="2.109375" customWidth="1"/>
    <col min="7700" max="7700" width="12.88671875" customWidth="1"/>
    <col min="7701" max="7701" width="2" customWidth="1"/>
    <col min="7702" max="7702" width="11.88671875" customWidth="1"/>
    <col min="7703" max="7703" width="11.44140625" customWidth="1"/>
    <col min="7704" max="7704" width="1.88671875" customWidth="1"/>
    <col min="7705" max="7705" width="11.88671875" customWidth="1"/>
    <col min="7706" max="7706" width="2.109375" customWidth="1"/>
    <col min="7707" max="7707" width="11.44140625" customWidth="1"/>
    <col min="7708" max="7708" width="0.5546875" customWidth="1"/>
    <col min="7709" max="7709" width="2.109375" customWidth="1"/>
    <col min="7710" max="7710" width="10.5546875" customWidth="1"/>
    <col min="7711" max="7711" width="11.109375" customWidth="1"/>
    <col min="7712" max="7712" width="2.109375" customWidth="1"/>
    <col min="7713" max="7713" width="11.109375" customWidth="1"/>
    <col min="7714" max="7714" width="2.109375" customWidth="1"/>
    <col min="7715" max="7715" width="12.44140625" customWidth="1"/>
    <col min="7935" max="7935" width="51" customWidth="1"/>
    <col min="7936" max="7936" width="2.109375" customWidth="1"/>
    <col min="7937" max="7937" width="14.109375" customWidth="1"/>
    <col min="7938" max="7939" width="8.88671875" customWidth="1"/>
    <col min="7940" max="7940" width="2" customWidth="1"/>
    <col min="7941" max="7941" width="14.88671875" customWidth="1"/>
    <col min="7942" max="7942" width="2" customWidth="1"/>
    <col min="7943" max="7943" width="14.88671875" customWidth="1"/>
    <col min="7944" max="7944" width="2.109375" customWidth="1"/>
    <col min="7945" max="7945" width="14.88671875" customWidth="1"/>
    <col min="7946" max="7946" width="2.109375" customWidth="1"/>
    <col min="7947" max="7947" width="14.88671875" customWidth="1"/>
    <col min="7948" max="7949" width="3.88671875" customWidth="1"/>
    <col min="7950" max="7950" width="12.44140625" customWidth="1"/>
    <col min="7951" max="7951" width="2.109375" customWidth="1"/>
    <col min="7952" max="7952" width="12.5546875" customWidth="1"/>
    <col min="7953" max="7953" width="2.109375" customWidth="1"/>
    <col min="7954" max="7954" width="12.88671875" customWidth="1"/>
    <col min="7955" max="7955" width="2.109375" customWidth="1"/>
    <col min="7956" max="7956" width="12.88671875" customWidth="1"/>
    <col min="7957" max="7957" width="2" customWidth="1"/>
    <col min="7958" max="7958" width="11.88671875" customWidth="1"/>
    <col min="7959" max="7959" width="11.44140625" customWidth="1"/>
    <col min="7960" max="7960" width="1.88671875" customWidth="1"/>
    <col min="7961" max="7961" width="11.88671875" customWidth="1"/>
    <col min="7962" max="7962" width="2.109375" customWidth="1"/>
    <col min="7963" max="7963" width="11.44140625" customWidth="1"/>
    <col min="7964" max="7964" width="0.5546875" customWidth="1"/>
    <col min="7965" max="7965" width="2.109375" customWidth="1"/>
    <col min="7966" max="7966" width="10.5546875" customWidth="1"/>
    <col min="7967" max="7967" width="11.109375" customWidth="1"/>
    <col min="7968" max="7968" width="2.109375" customWidth="1"/>
    <col min="7969" max="7969" width="11.109375" customWidth="1"/>
    <col min="7970" max="7970" width="2.109375" customWidth="1"/>
    <col min="7971" max="7971" width="12.44140625" customWidth="1"/>
    <col min="8191" max="8191" width="51" customWidth="1"/>
    <col min="8192" max="8192" width="2.109375" customWidth="1"/>
    <col min="8193" max="8193" width="14.109375" customWidth="1"/>
    <col min="8194" max="8195" width="8.88671875" customWidth="1"/>
    <col min="8196" max="8196" width="2" customWidth="1"/>
    <col min="8197" max="8197" width="14.88671875" customWidth="1"/>
    <col min="8198" max="8198" width="2" customWidth="1"/>
    <col min="8199" max="8199" width="14.88671875" customWidth="1"/>
    <col min="8200" max="8200" width="2.109375" customWidth="1"/>
    <col min="8201" max="8201" width="14.88671875" customWidth="1"/>
    <col min="8202" max="8202" width="2.109375" customWidth="1"/>
    <col min="8203" max="8203" width="14.88671875" customWidth="1"/>
    <col min="8204" max="8205" width="3.88671875" customWidth="1"/>
    <col min="8206" max="8206" width="12.44140625" customWidth="1"/>
    <col min="8207" max="8207" width="2.109375" customWidth="1"/>
    <col min="8208" max="8208" width="12.5546875" customWidth="1"/>
    <col min="8209" max="8209" width="2.109375" customWidth="1"/>
    <col min="8210" max="8210" width="12.88671875" customWidth="1"/>
    <col min="8211" max="8211" width="2.109375" customWidth="1"/>
    <col min="8212" max="8212" width="12.88671875" customWidth="1"/>
    <col min="8213" max="8213" width="2" customWidth="1"/>
    <col min="8214" max="8214" width="11.88671875" customWidth="1"/>
    <col min="8215" max="8215" width="11.44140625" customWidth="1"/>
    <col min="8216" max="8216" width="1.88671875" customWidth="1"/>
    <col min="8217" max="8217" width="11.88671875" customWidth="1"/>
    <col min="8218" max="8218" width="2.109375" customWidth="1"/>
    <col min="8219" max="8219" width="11.44140625" customWidth="1"/>
    <col min="8220" max="8220" width="0.5546875" customWidth="1"/>
    <col min="8221" max="8221" width="2.109375" customWidth="1"/>
    <col min="8222" max="8222" width="10.5546875" customWidth="1"/>
    <col min="8223" max="8223" width="11.109375" customWidth="1"/>
    <col min="8224" max="8224" width="2.109375" customWidth="1"/>
    <col min="8225" max="8225" width="11.109375" customWidth="1"/>
    <col min="8226" max="8226" width="2.109375" customWidth="1"/>
    <col min="8227" max="8227" width="12.44140625" customWidth="1"/>
    <col min="8447" max="8447" width="51" customWidth="1"/>
    <col min="8448" max="8448" width="2.109375" customWidth="1"/>
    <col min="8449" max="8449" width="14.109375" customWidth="1"/>
    <col min="8450" max="8451" width="8.88671875" customWidth="1"/>
    <col min="8452" max="8452" width="2" customWidth="1"/>
    <col min="8453" max="8453" width="14.88671875" customWidth="1"/>
    <col min="8454" max="8454" width="2" customWidth="1"/>
    <col min="8455" max="8455" width="14.88671875" customWidth="1"/>
    <col min="8456" max="8456" width="2.109375" customWidth="1"/>
    <col min="8457" max="8457" width="14.88671875" customWidth="1"/>
    <col min="8458" max="8458" width="2.109375" customWidth="1"/>
    <col min="8459" max="8459" width="14.88671875" customWidth="1"/>
    <col min="8460" max="8461" width="3.88671875" customWidth="1"/>
    <col min="8462" max="8462" width="12.44140625" customWidth="1"/>
    <col min="8463" max="8463" width="2.109375" customWidth="1"/>
    <col min="8464" max="8464" width="12.5546875" customWidth="1"/>
    <col min="8465" max="8465" width="2.109375" customWidth="1"/>
    <col min="8466" max="8466" width="12.88671875" customWidth="1"/>
    <col min="8467" max="8467" width="2.109375" customWidth="1"/>
    <col min="8468" max="8468" width="12.88671875" customWidth="1"/>
    <col min="8469" max="8469" width="2" customWidth="1"/>
    <col min="8470" max="8470" width="11.88671875" customWidth="1"/>
    <col min="8471" max="8471" width="11.44140625" customWidth="1"/>
    <col min="8472" max="8472" width="1.88671875" customWidth="1"/>
    <col min="8473" max="8473" width="11.88671875" customWidth="1"/>
    <col min="8474" max="8474" width="2.109375" customWidth="1"/>
    <col min="8475" max="8475" width="11.44140625" customWidth="1"/>
    <col min="8476" max="8476" width="0.5546875" customWidth="1"/>
    <col min="8477" max="8477" width="2.109375" customWidth="1"/>
    <col min="8478" max="8478" width="10.5546875" customWidth="1"/>
    <col min="8479" max="8479" width="11.109375" customWidth="1"/>
    <col min="8480" max="8480" width="2.109375" customWidth="1"/>
    <col min="8481" max="8481" width="11.109375" customWidth="1"/>
    <col min="8482" max="8482" width="2.109375" customWidth="1"/>
    <col min="8483" max="8483" width="12.44140625" customWidth="1"/>
    <col min="8703" max="8703" width="51" customWidth="1"/>
    <col min="8704" max="8704" width="2.109375" customWidth="1"/>
    <col min="8705" max="8705" width="14.109375" customWidth="1"/>
    <col min="8706" max="8707" width="8.88671875" customWidth="1"/>
    <col min="8708" max="8708" width="2" customWidth="1"/>
    <col min="8709" max="8709" width="14.88671875" customWidth="1"/>
    <col min="8710" max="8710" width="2" customWidth="1"/>
    <col min="8711" max="8711" width="14.88671875" customWidth="1"/>
    <col min="8712" max="8712" width="2.109375" customWidth="1"/>
    <col min="8713" max="8713" width="14.88671875" customWidth="1"/>
    <col min="8714" max="8714" width="2.109375" customWidth="1"/>
    <col min="8715" max="8715" width="14.88671875" customWidth="1"/>
    <col min="8716" max="8717" width="3.88671875" customWidth="1"/>
    <col min="8718" max="8718" width="12.44140625" customWidth="1"/>
    <col min="8719" max="8719" width="2.109375" customWidth="1"/>
    <col min="8720" max="8720" width="12.5546875" customWidth="1"/>
    <col min="8721" max="8721" width="2.109375" customWidth="1"/>
    <col min="8722" max="8722" width="12.88671875" customWidth="1"/>
    <col min="8723" max="8723" width="2.109375" customWidth="1"/>
    <col min="8724" max="8724" width="12.88671875" customWidth="1"/>
    <col min="8725" max="8725" width="2" customWidth="1"/>
    <col min="8726" max="8726" width="11.88671875" customWidth="1"/>
    <col min="8727" max="8727" width="11.44140625" customWidth="1"/>
    <col min="8728" max="8728" width="1.88671875" customWidth="1"/>
    <col min="8729" max="8729" width="11.88671875" customWidth="1"/>
    <col min="8730" max="8730" width="2.109375" customWidth="1"/>
    <col min="8731" max="8731" width="11.44140625" customWidth="1"/>
    <col min="8732" max="8732" width="0.5546875" customWidth="1"/>
    <col min="8733" max="8733" width="2.109375" customWidth="1"/>
    <col min="8734" max="8734" width="10.5546875" customWidth="1"/>
    <col min="8735" max="8735" width="11.109375" customWidth="1"/>
    <col min="8736" max="8736" width="2.109375" customWidth="1"/>
    <col min="8737" max="8737" width="11.109375" customWidth="1"/>
    <col min="8738" max="8738" width="2.109375" customWidth="1"/>
    <col min="8739" max="8739" width="12.44140625" customWidth="1"/>
    <col min="8959" max="8959" width="51" customWidth="1"/>
    <col min="8960" max="8960" width="2.109375" customWidth="1"/>
    <col min="8961" max="8961" width="14.109375" customWidth="1"/>
    <col min="8962" max="8963" width="8.88671875" customWidth="1"/>
    <col min="8964" max="8964" width="2" customWidth="1"/>
    <col min="8965" max="8965" width="14.88671875" customWidth="1"/>
    <col min="8966" max="8966" width="2" customWidth="1"/>
    <col min="8967" max="8967" width="14.88671875" customWidth="1"/>
    <col min="8968" max="8968" width="2.109375" customWidth="1"/>
    <col min="8969" max="8969" width="14.88671875" customWidth="1"/>
    <col min="8970" max="8970" width="2.109375" customWidth="1"/>
    <col min="8971" max="8971" width="14.88671875" customWidth="1"/>
    <col min="8972" max="8973" width="3.88671875" customWidth="1"/>
    <col min="8974" max="8974" width="12.44140625" customWidth="1"/>
    <col min="8975" max="8975" width="2.109375" customWidth="1"/>
    <col min="8976" max="8976" width="12.5546875" customWidth="1"/>
    <col min="8977" max="8977" width="2.109375" customWidth="1"/>
    <col min="8978" max="8978" width="12.88671875" customWidth="1"/>
    <col min="8979" max="8979" width="2.109375" customWidth="1"/>
    <col min="8980" max="8980" width="12.88671875" customWidth="1"/>
    <col min="8981" max="8981" width="2" customWidth="1"/>
    <col min="8982" max="8982" width="11.88671875" customWidth="1"/>
    <col min="8983" max="8983" width="11.44140625" customWidth="1"/>
    <col min="8984" max="8984" width="1.88671875" customWidth="1"/>
    <col min="8985" max="8985" width="11.88671875" customWidth="1"/>
    <col min="8986" max="8986" width="2.109375" customWidth="1"/>
    <col min="8987" max="8987" width="11.44140625" customWidth="1"/>
    <col min="8988" max="8988" width="0.5546875" customWidth="1"/>
    <col min="8989" max="8989" width="2.109375" customWidth="1"/>
    <col min="8990" max="8990" width="10.5546875" customWidth="1"/>
    <col min="8991" max="8991" width="11.109375" customWidth="1"/>
    <col min="8992" max="8992" width="2.109375" customWidth="1"/>
    <col min="8993" max="8993" width="11.109375" customWidth="1"/>
    <col min="8994" max="8994" width="2.109375" customWidth="1"/>
    <col min="8995" max="8995" width="12.44140625" customWidth="1"/>
    <col min="9215" max="9215" width="51" customWidth="1"/>
    <col min="9216" max="9216" width="2.109375" customWidth="1"/>
    <col min="9217" max="9217" width="14.109375" customWidth="1"/>
    <col min="9218" max="9219" width="8.88671875" customWidth="1"/>
    <col min="9220" max="9220" width="2" customWidth="1"/>
    <col min="9221" max="9221" width="14.88671875" customWidth="1"/>
    <col min="9222" max="9222" width="2" customWidth="1"/>
    <col min="9223" max="9223" width="14.88671875" customWidth="1"/>
    <col min="9224" max="9224" width="2.109375" customWidth="1"/>
    <col min="9225" max="9225" width="14.88671875" customWidth="1"/>
    <col min="9226" max="9226" width="2.109375" customWidth="1"/>
    <col min="9227" max="9227" width="14.88671875" customWidth="1"/>
    <col min="9228" max="9229" width="3.88671875" customWidth="1"/>
    <col min="9230" max="9230" width="12.44140625" customWidth="1"/>
    <col min="9231" max="9231" width="2.109375" customWidth="1"/>
    <col min="9232" max="9232" width="12.5546875" customWidth="1"/>
    <col min="9233" max="9233" width="2.109375" customWidth="1"/>
    <col min="9234" max="9234" width="12.88671875" customWidth="1"/>
    <col min="9235" max="9235" width="2.109375" customWidth="1"/>
    <col min="9236" max="9236" width="12.88671875" customWidth="1"/>
    <col min="9237" max="9237" width="2" customWidth="1"/>
    <col min="9238" max="9238" width="11.88671875" customWidth="1"/>
    <col min="9239" max="9239" width="11.44140625" customWidth="1"/>
    <col min="9240" max="9240" width="1.88671875" customWidth="1"/>
    <col min="9241" max="9241" width="11.88671875" customWidth="1"/>
    <col min="9242" max="9242" width="2.109375" customWidth="1"/>
    <col min="9243" max="9243" width="11.44140625" customWidth="1"/>
    <col min="9244" max="9244" width="0.5546875" customWidth="1"/>
    <col min="9245" max="9245" width="2.109375" customWidth="1"/>
    <col min="9246" max="9246" width="10.5546875" customWidth="1"/>
    <col min="9247" max="9247" width="11.109375" customWidth="1"/>
    <col min="9248" max="9248" width="2.109375" customWidth="1"/>
    <col min="9249" max="9249" width="11.109375" customWidth="1"/>
    <col min="9250" max="9250" width="2.109375" customWidth="1"/>
    <col min="9251" max="9251" width="12.44140625" customWidth="1"/>
    <col min="9471" max="9471" width="51" customWidth="1"/>
    <col min="9472" max="9472" width="2.109375" customWidth="1"/>
    <col min="9473" max="9473" width="14.109375" customWidth="1"/>
    <col min="9474" max="9475" width="8.88671875" customWidth="1"/>
    <col min="9476" max="9476" width="2" customWidth="1"/>
    <col min="9477" max="9477" width="14.88671875" customWidth="1"/>
    <col min="9478" max="9478" width="2" customWidth="1"/>
    <col min="9479" max="9479" width="14.88671875" customWidth="1"/>
    <col min="9480" max="9480" width="2.109375" customWidth="1"/>
    <col min="9481" max="9481" width="14.88671875" customWidth="1"/>
    <col min="9482" max="9482" width="2.109375" customWidth="1"/>
    <col min="9483" max="9483" width="14.88671875" customWidth="1"/>
    <col min="9484" max="9485" width="3.88671875" customWidth="1"/>
    <col min="9486" max="9486" width="12.44140625" customWidth="1"/>
    <col min="9487" max="9487" width="2.109375" customWidth="1"/>
    <col min="9488" max="9488" width="12.5546875" customWidth="1"/>
    <col min="9489" max="9489" width="2.109375" customWidth="1"/>
    <col min="9490" max="9490" width="12.88671875" customWidth="1"/>
    <col min="9491" max="9491" width="2.109375" customWidth="1"/>
    <col min="9492" max="9492" width="12.88671875" customWidth="1"/>
    <col min="9493" max="9493" width="2" customWidth="1"/>
    <col min="9494" max="9494" width="11.88671875" customWidth="1"/>
    <col min="9495" max="9495" width="11.44140625" customWidth="1"/>
    <col min="9496" max="9496" width="1.88671875" customWidth="1"/>
    <col min="9497" max="9497" width="11.88671875" customWidth="1"/>
    <col min="9498" max="9498" width="2.109375" customWidth="1"/>
    <col min="9499" max="9499" width="11.44140625" customWidth="1"/>
    <col min="9500" max="9500" width="0.5546875" customWidth="1"/>
    <col min="9501" max="9501" width="2.109375" customWidth="1"/>
    <col min="9502" max="9502" width="10.5546875" customWidth="1"/>
    <col min="9503" max="9503" width="11.109375" customWidth="1"/>
    <col min="9504" max="9504" width="2.109375" customWidth="1"/>
    <col min="9505" max="9505" width="11.109375" customWidth="1"/>
    <col min="9506" max="9506" width="2.109375" customWidth="1"/>
    <col min="9507" max="9507" width="12.44140625" customWidth="1"/>
    <col min="9727" max="9727" width="51" customWidth="1"/>
    <col min="9728" max="9728" width="2.109375" customWidth="1"/>
    <col min="9729" max="9729" width="14.109375" customWidth="1"/>
    <col min="9730" max="9731" width="8.88671875" customWidth="1"/>
    <col min="9732" max="9732" width="2" customWidth="1"/>
    <col min="9733" max="9733" width="14.88671875" customWidth="1"/>
    <col min="9734" max="9734" width="2" customWidth="1"/>
    <col min="9735" max="9735" width="14.88671875" customWidth="1"/>
    <col min="9736" max="9736" width="2.109375" customWidth="1"/>
    <col min="9737" max="9737" width="14.88671875" customWidth="1"/>
    <col min="9738" max="9738" width="2.109375" customWidth="1"/>
    <col min="9739" max="9739" width="14.88671875" customWidth="1"/>
    <col min="9740" max="9741" width="3.88671875" customWidth="1"/>
    <col min="9742" max="9742" width="12.44140625" customWidth="1"/>
    <col min="9743" max="9743" width="2.109375" customWidth="1"/>
    <col min="9744" max="9744" width="12.5546875" customWidth="1"/>
    <col min="9745" max="9745" width="2.109375" customWidth="1"/>
    <col min="9746" max="9746" width="12.88671875" customWidth="1"/>
    <col min="9747" max="9747" width="2.109375" customWidth="1"/>
    <col min="9748" max="9748" width="12.88671875" customWidth="1"/>
    <col min="9749" max="9749" width="2" customWidth="1"/>
    <col min="9750" max="9750" width="11.88671875" customWidth="1"/>
    <col min="9751" max="9751" width="11.44140625" customWidth="1"/>
    <col min="9752" max="9752" width="1.88671875" customWidth="1"/>
    <col min="9753" max="9753" width="11.88671875" customWidth="1"/>
    <col min="9754" max="9754" width="2.109375" customWidth="1"/>
    <col min="9755" max="9755" width="11.44140625" customWidth="1"/>
    <col min="9756" max="9756" width="0.5546875" customWidth="1"/>
    <col min="9757" max="9757" width="2.109375" customWidth="1"/>
    <col min="9758" max="9758" width="10.5546875" customWidth="1"/>
    <col min="9759" max="9759" width="11.109375" customWidth="1"/>
    <col min="9760" max="9760" width="2.109375" customWidth="1"/>
    <col min="9761" max="9761" width="11.109375" customWidth="1"/>
    <col min="9762" max="9762" width="2.109375" customWidth="1"/>
    <col min="9763" max="9763" width="12.44140625" customWidth="1"/>
    <col min="9983" max="9983" width="51" customWidth="1"/>
    <col min="9984" max="9984" width="2.109375" customWidth="1"/>
    <col min="9985" max="9985" width="14.109375" customWidth="1"/>
    <col min="9986" max="9987" width="8.88671875" customWidth="1"/>
    <col min="9988" max="9988" width="2" customWidth="1"/>
    <col min="9989" max="9989" width="14.88671875" customWidth="1"/>
    <col min="9990" max="9990" width="2" customWidth="1"/>
    <col min="9991" max="9991" width="14.88671875" customWidth="1"/>
    <col min="9992" max="9992" width="2.109375" customWidth="1"/>
    <col min="9993" max="9993" width="14.88671875" customWidth="1"/>
    <col min="9994" max="9994" width="2.109375" customWidth="1"/>
    <col min="9995" max="9995" width="14.88671875" customWidth="1"/>
    <col min="9996" max="9997" width="3.88671875" customWidth="1"/>
    <col min="9998" max="9998" width="12.44140625" customWidth="1"/>
    <col min="9999" max="9999" width="2.109375" customWidth="1"/>
    <col min="10000" max="10000" width="12.5546875" customWidth="1"/>
    <col min="10001" max="10001" width="2.109375" customWidth="1"/>
    <col min="10002" max="10002" width="12.88671875" customWidth="1"/>
    <col min="10003" max="10003" width="2.109375" customWidth="1"/>
    <col min="10004" max="10004" width="12.88671875" customWidth="1"/>
    <col min="10005" max="10005" width="2" customWidth="1"/>
    <col min="10006" max="10006" width="11.88671875" customWidth="1"/>
    <col min="10007" max="10007" width="11.44140625" customWidth="1"/>
    <col min="10008" max="10008" width="1.88671875" customWidth="1"/>
    <col min="10009" max="10009" width="11.88671875" customWidth="1"/>
    <col min="10010" max="10010" width="2.109375" customWidth="1"/>
    <col min="10011" max="10011" width="11.44140625" customWidth="1"/>
    <col min="10012" max="10012" width="0.5546875" customWidth="1"/>
    <col min="10013" max="10013" width="2.109375" customWidth="1"/>
    <col min="10014" max="10014" width="10.5546875" customWidth="1"/>
    <col min="10015" max="10015" width="11.109375" customWidth="1"/>
    <col min="10016" max="10016" width="2.109375" customWidth="1"/>
    <col min="10017" max="10017" width="11.109375" customWidth="1"/>
    <col min="10018" max="10018" width="2.109375" customWidth="1"/>
    <col min="10019" max="10019" width="12.44140625" customWidth="1"/>
    <col min="10239" max="10239" width="51" customWidth="1"/>
    <col min="10240" max="10240" width="2.109375" customWidth="1"/>
    <col min="10241" max="10241" width="14.109375" customWidth="1"/>
    <col min="10242" max="10243" width="8.88671875" customWidth="1"/>
    <col min="10244" max="10244" width="2" customWidth="1"/>
    <col min="10245" max="10245" width="14.88671875" customWidth="1"/>
    <col min="10246" max="10246" width="2" customWidth="1"/>
    <col min="10247" max="10247" width="14.88671875" customWidth="1"/>
    <col min="10248" max="10248" width="2.109375" customWidth="1"/>
    <col min="10249" max="10249" width="14.88671875" customWidth="1"/>
    <col min="10250" max="10250" width="2.109375" customWidth="1"/>
    <col min="10251" max="10251" width="14.88671875" customWidth="1"/>
    <col min="10252" max="10253" width="3.88671875" customWidth="1"/>
    <col min="10254" max="10254" width="12.44140625" customWidth="1"/>
    <col min="10255" max="10255" width="2.109375" customWidth="1"/>
    <col min="10256" max="10256" width="12.5546875" customWidth="1"/>
    <col min="10257" max="10257" width="2.109375" customWidth="1"/>
    <col min="10258" max="10258" width="12.88671875" customWidth="1"/>
    <col min="10259" max="10259" width="2.109375" customWidth="1"/>
    <col min="10260" max="10260" width="12.88671875" customWidth="1"/>
    <col min="10261" max="10261" width="2" customWidth="1"/>
    <col min="10262" max="10262" width="11.88671875" customWidth="1"/>
    <col min="10263" max="10263" width="11.44140625" customWidth="1"/>
    <col min="10264" max="10264" width="1.88671875" customWidth="1"/>
    <col min="10265" max="10265" width="11.88671875" customWidth="1"/>
    <col min="10266" max="10266" width="2.109375" customWidth="1"/>
    <col min="10267" max="10267" width="11.44140625" customWidth="1"/>
    <col min="10268" max="10268" width="0.5546875" customWidth="1"/>
    <col min="10269" max="10269" width="2.109375" customWidth="1"/>
    <col min="10270" max="10270" width="10.5546875" customWidth="1"/>
    <col min="10271" max="10271" width="11.109375" customWidth="1"/>
    <col min="10272" max="10272" width="2.109375" customWidth="1"/>
    <col min="10273" max="10273" width="11.109375" customWidth="1"/>
    <col min="10274" max="10274" width="2.109375" customWidth="1"/>
    <col min="10275" max="10275" width="12.44140625" customWidth="1"/>
    <col min="10495" max="10495" width="51" customWidth="1"/>
    <col min="10496" max="10496" width="2.109375" customWidth="1"/>
    <col min="10497" max="10497" width="14.109375" customWidth="1"/>
    <col min="10498" max="10499" width="8.88671875" customWidth="1"/>
    <col min="10500" max="10500" width="2" customWidth="1"/>
    <col min="10501" max="10501" width="14.88671875" customWidth="1"/>
    <col min="10502" max="10502" width="2" customWidth="1"/>
    <col min="10503" max="10503" width="14.88671875" customWidth="1"/>
    <col min="10504" max="10504" width="2.109375" customWidth="1"/>
    <col min="10505" max="10505" width="14.88671875" customWidth="1"/>
    <col min="10506" max="10506" width="2.109375" customWidth="1"/>
    <col min="10507" max="10507" width="14.88671875" customWidth="1"/>
    <col min="10508" max="10509" width="3.88671875" customWidth="1"/>
    <col min="10510" max="10510" width="12.44140625" customWidth="1"/>
    <col min="10511" max="10511" width="2.109375" customWidth="1"/>
    <col min="10512" max="10512" width="12.5546875" customWidth="1"/>
    <col min="10513" max="10513" width="2.109375" customWidth="1"/>
    <col min="10514" max="10514" width="12.88671875" customWidth="1"/>
    <col min="10515" max="10515" width="2.109375" customWidth="1"/>
    <col min="10516" max="10516" width="12.88671875" customWidth="1"/>
    <col min="10517" max="10517" width="2" customWidth="1"/>
    <col min="10518" max="10518" width="11.88671875" customWidth="1"/>
    <col min="10519" max="10519" width="11.44140625" customWidth="1"/>
    <col min="10520" max="10520" width="1.88671875" customWidth="1"/>
    <col min="10521" max="10521" width="11.88671875" customWidth="1"/>
    <col min="10522" max="10522" width="2.109375" customWidth="1"/>
    <col min="10523" max="10523" width="11.44140625" customWidth="1"/>
    <col min="10524" max="10524" width="0.5546875" customWidth="1"/>
    <col min="10525" max="10525" width="2.109375" customWidth="1"/>
    <col min="10526" max="10526" width="10.5546875" customWidth="1"/>
    <col min="10527" max="10527" width="11.109375" customWidth="1"/>
    <col min="10528" max="10528" width="2.109375" customWidth="1"/>
    <col min="10529" max="10529" width="11.109375" customWidth="1"/>
    <col min="10530" max="10530" width="2.109375" customWidth="1"/>
    <col min="10531" max="10531" width="12.44140625" customWidth="1"/>
    <col min="10751" max="10751" width="51" customWidth="1"/>
    <col min="10752" max="10752" width="2.109375" customWidth="1"/>
    <col min="10753" max="10753" width="14.109375" customWidth="1"/>
    <col min="10754" max="10755" width="8.88671875" customWidth="1"/>
    <col min="10756" max="10756" width="2" customWidth="1"/>
    <col min="10757" max="10757" width="14.88671875" customWidth="1"/>
    <col min="10758" max="10758" width="2" customWidth="1"/>
    <col min="10759" max="10759" width="14.88671875" customWidth="1"/>
    <col min="10760" max="10760" width="2.109375" customWidth="1"/>
    <col min="10761" max="10761" width="14.88671875" customWidth="1"/>
    <col min="10762" max="10762" width="2.109375" customWidth="1"/>
    <col min="10763" max="10763" width="14.88671875" customWidth="1"/>
    <col min="10764" max="10765" width="3.88671875" customWidth="1"/>
    <col min="10766" max="10766" width="12.44140625" customWidth="1"/>
    <col min="10767" max="10767" width="2.109375" customWidth="1"/>
    <col min="10768" max="10768" width="12.5546875" customWidth="1"/>
    <col min="10769" max="10769" width="2.109375" customWidth="1"/>
    <col min="10770" max="10770" width="12.88671875" customWidth="1"/>
    <col min="10771" max="10771" width="2.109375" customWidth="1"/>
    <col min="10772" max="10772" width="12.88671875" customWidth="1"/>
    <col min="10773" max="10773" width="2" customWidth="1"/>
    <col min="10774" max="10774" width="11.88671875" customWidth="1"/>
    <col min="10775" max="10775" width="11.44140625" customWidth="1"/>
    <col min="10776" max="10776" width="1.88671875" customWidth="1"/>
    <col min="10777" max="10777" width="11.88671875" customWidth="1"/>
    <col min="10778" max="10778" width="2.109375" customWidth="1"/>
    <col min="10779" max="10779" width="11.44140625" customWidth="1"/>
    <col min="10780" max="10780" width="0.5546875" customWidth="1"/>
    <col min="10781" max="10781" width="2.109375" customWidth="1"/>
    <col min="10782" max="10782" width="10.5546875" customWidth="1"/>
    <col min="10783" max="10783" width="11.109375" customWidth="1"/>
    <col min="10784" max="10784" width="2.109375" customWidth="1"/>
    <col min="10785" max="10785" width="11.109375" customWidth="1"/>
    <col min="10786" max="10786" width="2.109375" customWidth="1"/>
    <col min="10787" max="10787" width="12.44140625" customWidth="1"/>
    <col min="11007" max="11007" width="51" customWidth="1"/>
    <col min="11008" max="11008" width="2.109375" customWidth="1"/>
    <col min="11009" max="11009" width="14.109375" customWidth="1"/>
    <col min="11010" max="11011" width="8.88671875" customWidth="1"/>
    <col min="11012" max="11012" width="2" customWidth="1"/>
    <col min="11013" max="11013" width="14.88671875" customWidth="1"/>
    <col min="11014" max="11014" width="2" customWidth="1"/>
    <col min="11015" max="11015" width="14.88671875" customWidth="1"/>
    <col min="11016" max="11016" width="2.109375" customWidth="1"/>
    <col min="11017" max="11017" width="14.88671875" customWidth="1"/>
    <col min="11018" max="11018" width="2.109375" customWidth="1"/>
    <col min="11019" max="11019" width="14.88671875" customWidth="1"/>
    <col min="11020" max="11021" width="3.88671875" customWidth="1"/>
    <col min="11022" max="11022" width="12.44140625" customWidth="1"/>
    <col min="11023" max="11023" width="2.109375" customWidth="1"/>
    <col min="11024" max="11024" width="12.5546875" customWidth="1"/>
    <col min="11025" max="11025" width="2.109375" customWidth="1"/>
    <col min="11026" max="11026" width="12.88671875" customWidth="1"/>
    <col min="11027" max="11027" width="2.109375" customWidth="1"/>
    <col min="11028" max="11028" width="12.88671875" customWidth="1"/>
    <col min="11029" max="11029" width="2" customWidth="1"/>
    <col min="11030" max="11030" width="11.88671875" customWidth="1"/>
    <col min="11031" max="11031" width="11.44140625" customWidth="1"/>
    <col min="11032" max="11032" width="1.88671875" customWidth="1"/>
    <col min="11033" max="11033" width="11.88671875" customWidth="1"/>
    <col min="11034" max="11034" width="2.109375" customWidth="1"/>
    <col min="11035" max="11035" width="11.44140625" customWidth="1"/>
    <col min="11036" max="11036" width="0.5546875" customWidth="1"/>
    <col min="11037" max="11037" width="2.109375" customWidth="1"/>
    <col min="11038" max="11038" width="10.5546875" customWidth="1"/>
    <col min="11039" max="11039" width="11.109375" customWidth="1"/>
    <col min="11040" max="11040" width="2.109375" customWidth="1"/>
    <col min="11041" max="11041" width="11.109375" customWidth="1"/>
    <col min="11042" max="11042" width="2.109375" customWidth="1"/>
    <col min="11043" max="11043" width="12.44140625" customWidth="1"/>
    <col min="11263" max="11263" width="51" customWidth="1"/>
    <col min="11264" max="11264" width="2.109375" customWidth="1"/>
    <col min="11265" max="11265" width="14.109375" customWidth="1"/>
    <col min="11266" max="11267" width="8.88671875" customWidth="1"/>
    <col min="11268" max="11268" width="2" customWidth="1"/>
    <col min="11269" max="11269" width="14.88671875" customWidth="1"/>
    <col min="11270" max="11270" width="2" customWidth="1"/>
    <col min="11271" max="11271" width="14.88671875" customWidth="1"/>
    <col min="11272" max="11272" width="2.109375" customWidth="1"/>
    <col min="11273" max="11273" width="14.88671875" customWidth="1"/>
    <col min="11274" max="11274" width="2.109375" customWidth="1"/>
    <col min="11275" max="11275" width="14.88671875" customWidth="1"/>
    <col min="11276" max="11277" width="3.88671875" customWidth="1"/>
    <col min="11278" max="11278" width="12.44140625" customWidth="1"/>
    <col min="11279" max="11279" width="2.109375" customWidth="1"/>
    <col min="11280" max="11280" width="12.5546875" customWidth="1"/>
    <col min="11281" max="11281" width="2.109375" customWidth="1"/>
    <col min="11282" max="11282" width="12.88671875" customWidth="1"/>
    <col min="11283" max="11283" width="2.109375" customWidth="1"/>
    <col min="11284" max="11284" width="12.88671875" customWidth="1"/>
    <col min="11285" max="11285" width="2" customWidth="1"/>
    <col min="11286" max="11286" width="11.88671875" customWidth="1"/>
    <col min="11287" max="11287" width="11.44140625" customWidth="1"/>
    <col min="11288" max="11288" width="1.88671875" customWidth="1"/>
    <col min="11289" max="11289" width="11.88671875" customWidth="1"/>
    <col min="11290" max="11290" width="2.109375" customWidth="1"/>
    <col min="11291" max="11291" width="11.44140625" customWidth="1"/>
    <col min="11292" max="11292" width="0.5546875" customWidth="1"/>
    <col min="11293" max="11293" width="2.109375" customWidth="1"/>
    <col min="11294" max="11294" width="10.5546875" customWidth="1"/>
    <col min="11295" max="11295" width="11.109375" customWidth="1"/>
    <col min="11296" max="11296" width="2.109375" customWidth="1"/>
    <col min="11297" max="11297" width="11.109375" customWidth="1"/>
    <col min="11298" max="11298" width="2.109375" customWidth="1"/>
    <col min="11299" max="11299" width="12.44140625" customWidth="1"/>
    <col min="11519" max="11519" width="51" customWidth="1"/>
    <col min="11520" max="11520" width="2.109375" customWidth="1"/>
    <col min="11521" max="11521" width="14.109375" customWidth="1"/>
    <col min="11522" max="11523" width="8.88671875" customWidth="1"/>
    <col min="11524" max="11524" width="2" customWidth="1"/>
    <col min="11525" max="11525" width="14.88671875" customWidth="1"/>
    <col min="11526" max="11526" width="2" customWidth="1"/>
    <col min="11527" max="11527" width="14.88671875" customWidth="1"/>
    <col min="11528" max="11528" width="2.109375" customWidth="1"/>
    <col min="11529" max="11529" width="14.88671875" customWidth="1"/>
    <col min="11530" max="11530" width="2.109375" customWidth="1"/>
    <col min="11531" max="11531" width="14.88671875" customWidth="1"/>
    <col min="11532" max="11533" width="3.88671875" customWidth="1"/>
    <col min="11534" max="11534" width="12.44140625" customWidth="1"/>
    <col min="11535" max="11535" width="2.109375" customWidth="1"/>
    <col min="11536" max="11536" width="12.5546875" customWidth="1"/>
    <col min="11537" max="11537" width="2.109375" customWidth="1"/>
    <col min="11538" max="11538" width="12.88671875" customWidth="1"/>
    <col min="11539" max="11539" width="2.109375" customWidth="1"/>
    <col min="11540" max="11540" width="12.88671875" customWidth="1"/>
    <col min="11541" max="11541" width="2" customWidth="1"/>
    <col min="11542" max="11542" width="11.88671875" customWidth="1"/>
    <col min="11543" max="11543" width="11.44140625" customWidth="1"/>
    <col min="11544" max="11544" width="1.88671875" customWidth="1"/>
    <col min="11545" max="11545" width="11.88671875" customWidth="1"/>
    <col min="11546" max="11546" width="2.109375" customWidth="1"/>
    <col min="11547" max="11547" width="11.44140625" customWidth="1"/>
    <col min="11548" max="11548" width="0.5546875" customWidth="1"/>
    <col min="11549" max="11549" width="2.109375" customWidth="1"/>
    <col min="11550" max="11550" width="10.5546875" customWidth="1"/>
    <col min="11551" max="11551" width="11.109375" customWidth="1"/>
    <col min="11552" max="11552" width="2.109375" customWidth="1"/>
    <col min="11553" max="11553" width="11.109375" customWidth="1"/>
    <col min="11554" max="11554" width="2.109375" customWidth="1"/>
    <col min="11555" max="11555" width="12.44140625" customWidth="1"/>
    <col min="11775" max="11775" width="51" customWidth="1"/>
    <col min="11776" max="11776" width="2.109375" customWidth="1"/>
    <col min="11777" max="11777" width="14.109375" customWidth="1"/>
    <col min="11778" max="11779" width="8.88671875" customWidth="1"/>
    <col min="11780" max="11780" width="2" customWidth="1"/>
    <col min="11781" max="11781" width="14.88671875" customWidth="1"/>
    <col min="11782" max="11782" width="2" customWidth="1"/>
    <col min="11783" max="11783" width="14.88671875" customWidth="1"/>
    <col min="11784" max="11784" width="2.109375" customWidth="1"/>
    <col min="11785" max="11785" width="14.88671875" customWidth="1"/>
    <col min="11786" max="11786" width="2.109375" customWidth="1"/>
    <col min="11787" max="11787" width="14.88671875" customWidth="1"/>
    <col min="11788" max="11789" width="3.88671875" customWidth="1"/>
    <col min="11790" max="11790" width="12.44140625" customWidth="1"/>
    <col min="11791" max="11791" width="2.109375" customWidth="1"/>
    <col min="11792" max="11792" width="12.5546875" customWidth="1"/>
    <col min="11793" max="11793" width="2.109375" customWidth="1"/>
    <col min="11794" max="11794" width="12.88671875" customWidth="1"/>
    <col min="11795" max="11795" width="2.109375" customWidth="1"/>
    <col min="11796" max="11796" width="12.88671875" customWidth="1"/>
    <col min="11797" max="11797" width="2" customWidth="1"/>
    <col min="11798" max="11798" width="11.88671875" customWidth="1"/>
    <col min="11799" max="11799" width="11.44140625" customWidth="1"/>
    <col min="11800" max="11800" width="1.88671875" customWidth="1"/>
    <col min="11801" max="11801" width="11.88671875" customWidth="1"/>
    <col min="11802" max="11802" width="2.109375" customWidth="1"/>
    <col min="11803" max="11803" width="11.44140625" customWidth="1"/>
    <col min="11804" max="11804" width="0.5546875" customWidth="1"/>
    <col min="11805" max="11805" width="2.109375" customWidth="1"/>
    <col min="11806" max="11806" width="10.5546875" customWidth="1"/>
    <col min="11807" max="11807" width="11.109375" customWidth="1"/>
    <col min="11808" max="11808" width="2.109375" customWidth="1"/>
    <col min="11809" max="11809" width="11.109375" customWidth="1"/>
    <col min="11810" max="11810" width="2.109375" customWidth="1"/>
    <col min="11811" max="11811" width="12.44140625" customWidth="1"/>
    <col min="12031" max="12031" width="51" customWidth="1"/>
    <col min="12032" max="12032" width="2.109375" customWidth="1"/>
    <col min="12033" max="12033" width="14.109375" customWidth="1"/>
    <col min="12034" max="12035" width="8.88671875" customWidth="1"/>
    <col min="12036" max="12036" width="2" customWidth="1"/>
    <col min="12037" max="12037" width="14.88671875" customWidth="1"/>
    <col min="12038" max="12038" width="2" customWidth="1"/>
    <col min="12039" max="12039" width="14.88671875" customWidth="1"/>
    <col min="12040" max="12040" width="2.109375" customWidth="1"/>
    <col min="12041" max="12041" width="14.88671875" customWidth="1"/>
    <col min="12042" max="12042" width="2.109375" customWidth="1"/>
    <col min="12043" max="12043" width="14.88671875" customWidth="1"/>
    <col min="12044" max="12045" width="3.88671875" customWidth="1"/>
    <col min="12046" max="12046" width="12.44140625" customWidth="1"/>
    <col min="12047" max="12047" width="2.109375" customWidth="1"/>
    <col min="12048" max="12048" width="12.5546875" customWidth="1"/>
    <col min="12049" max="12049" width="2.109375" customWidth="1"/>
    <col min="12050" max="12050" width="12.88671875" customWidth="1"/>
    <col min="12051" max="12051" width="2.109375" customWidth="1"/>
    <col min="12052" max="12052" width="12.88671875" customWidth="1"/>
    <col min="12053" max="12053" width="2" customWidth="1"/>
    <col min="12054" max="12054" width="11.88671875" customWidth="1"/>
    <col min="12055" max="12055" width="11.44140625" customWidth="1"/>
    <col min="12056" max="12056" width="1.88671875" customWidth="1"/>
    <col min="12057" max="12057" width="11.88671875" customWidth="1"/>
    <col min="12058" max="12058" width="2.109375" customWidth="1"/>
    <col min="12059" max="12059" width="11.44140625" customWidth="1"/>
    <col min="12060" max="12060" width="0.5546875" customWidth="1"/>
    <col min="12061" max="12061" width="2.109375" customWidth="1"/>
    <col min="12062" max="12062" width="10.5546875" customWidth="1"/>
    <col min="12063" max="12063" width="11.109375" customWidth="1"/>
    <col min="12064" max="12064" width="2.109375" customWidth="1"/>
    <col min="12065" max="12065" width="11.109375" customWidth="1"/>
    <col min="12066" max="12066" width="2.109375" customWidth="1"/>
    <col min="12067" max="12067" width="12.44140625" customWidth="1"/>
    <col min="12287" max="12287" width="51" customWidth="1"/>
    <col min="12288" max="12288" width="2.109375" customWidth="1"/>
    <col min="12289" max="12289" width="14.109375" customWidth="1"/>
    <col min="12290" max="12291" width="8.88671875" customWidth="1"/>
    <col min="12292" max="12292" width="2" customWidth="1"/>
    <col min="12293" max="12293" width="14.88671875" customWidth="1"/>
    <col min="12294" max="12294" width="2" customWidth="1"/>
    <col min="12295" max="12295" width="14.88671875" customWidth="1"/>
    <col min="12296" max="12296" width="2.109375" customWidth="1"/>
    <col min="12297" max="12297" width="14.88671875" customWidth="1"/>
    <col min="12298" max="12298" width="2.109375" customWidth="1"/>
    <col min="12299" max="12299" width="14.88671875" customWidth="1"/>
    <col min="12300" max="12301" width="3.88671875" customWidth="1"/>
    <col min="12302" max="12302" width="12.44140625" customWidth="1"/>
    <col min="12303" max="12303" width="2.109375" customWidth="1"/>
    <col min="12304" max="12304" width="12.5546875" customWidth="1"/>
    <col min="12305" max="12305" width="2.109375" customWidth="1"/>
    <col min="12306" max="12306" width="12.88671875" customWidth="1"/>
    <col min="12307" max="12307" width="2.109375" customWidth="1"/>
    <col min="12308" max="12308" width="12.88671875" customWidth="1"/>
    <col min="12309" max="12309" width="2" customWidth="1"/>
    <col min="12310" max="12310" width="11.88671875" customWidth="1"/>
    <col min="12311" max="12311" width="11.44140625" customWidth="1"/>
    <col min="12312" max="12312" width="1.88671875" customWidth="1"/>
    <col min="12313" max="12313" width="11.88671875" customWidth="1"/>
    <col min="12314" max="12314" width="2.109375" customWidth="1"/>
    <col min="12315" max="12315" width="11.44140625" customWidth="1"/>
    <col min="12316" max="12316" width="0.5546875" customWidth="1"/>
    <col min="12317" max="12317" width="2.109375" customWidth="1"/>
    <col min="12318" max="12318" width="10.5546875" customWidth="1"/>
    <col min="12319" max="12319" width="11.109375" customWidth="1"/>
    <col min="12320" max="12320" width="2.109375" customWidth="1"/>
    <col min="12321" max="12321" width="11.109375" customWidth="1"/>
    <col min="12322" max="12322" width="2.109375" customWidth="1"/>
    <col min="12323" max="12323" width="12.44140625" customWidth="1"/>
    <col min="12543" max="12543" width="51" customWidth="1"/>
    <col min="12544" max="12544" width="2.109375" customWidth="1"/>
    <col min="12545" max="12545" width="14.109375" customWidth="1"/>
    <col min="12546" max="12547" width="8.88671875" customWidth="1"/>
    <col min="12548" max="12548" width="2" customWidth="1"/>
    <col min="12549" max="12549" width="14.88671875" customWidth="1"/>
    <col min="12550" max="12550" width="2" customWidth="1"/>
    <col min="12551" max="12551" width="14.88671875" customWidth="1"/>
    <col min="12552" max="12552" width="2.109375" customWidth="1"/>
    <col min="12553" max="12553" width="14.88671875" customWidth="1"/>
    <col min="12554" max="12554" width="2.109375" customWidth="1"/>
    <col min="12555" max="12555" width="14.88671875" customWidth="1"/>
    <col min="12556" max="12557" width="3.88671875" customWidth="1"/>
    <col min="12558" max="12558" width="12.44140625" customWidth="1"/>
    <col min="12559" max="12559" width="2.109375" customWidth="1"/>
    <col min="12560" max="12560" width="12.5546875" customWidth="1"/>
    <col min="12561" max="12561" width="2.109375" customWidth="1"/>
    <col min="12562" max="12562" width="12.88671875" customWidth="1"/>
    <col min="12563" max="12563" width="2.109375" customWidth="1"/>
    <col min="12564" max="12564" width="12.88671875" customWidth="1"/>
    <col min="12565" max="12565" width="2" customWidth="1"/>
    <col min="12566" max="12566" width="11.88671875" customWidth="1"/>
    <col min="12567" max="12567" width="11.44140625" customWidth="1"/>
    <col min="12568" max="12568" width="1.88671875" customWidth="1"/>
    <col min="12569" max="12569" width="11.88671875" customWidth="1"/>
    <col min="12570" max="12570" width="2.109375" customWidth="1"/>
    <col min="12571" max="12571" width="11.44140625" customWidth="1"/>
    <col min="12572" max="12572" width="0.5546875" customWidth="1"/>
    <col min="12573" max="12573" width="2.109375" customWidth="1"/>
    <col min="12574" max="12574" width="10.5546875" customWidth="1"/>
    <col min="12575" max="12575" width="11.109375" customWidth="1"/>
    <col min="12576" max="12576" width="2.109375" customWidth="1"/>
    <col min="12577" max="12577" width="11.109375" customWidth="1"/>
    <col min="12578" max="12578" width="2.109375" customWidth="1"/>
    <col min="12579" max="12579" width="12.44140625" customWidth="1"/>
    <col min="12799" max="12799" width="51" customWidth="1"/>
    <col min="12800" max="12800" width="2.109375" customWidth="1"/>
    <col min="12801" max="12801" width="14.109375" customWidth="1"/>
    <col min="12802" max="12803" width="8.88671875" customWidth="1"/>
    <col min="12804" max="12804" width="2" customWidth="1"/>
    <col min="12805" max="12805" width="14.88671875" customWidth="1"/>
    <col min="12806" max="12806" width="2" customWidth="1"/>
    <col min="12807" max="12807" width="14.88671875" customWidth="1"/>
    <col min="12808" max="12808" width="2.109375" customWidth="1"/>
    <col min="12809" max="12809" width="14.88671875" customWidth="1"/>
    <col min="12810" max="12810" width="2.109375" customWidth="1"/>
    <col min="12811" max="12811" width="14.88671875" customWidth="1"/>
    <col min="12812" max="12813" width="3.88671875" customWidth="1"/>
    <col min="12814" max="12814" width="12.44140625" customWidth="1"/>
    <col min="12815" max="12815" width="2.109375" customWidth="1"/>
    <col min="12816" max="12816" width="12.5546875" customWidth="1"/>
    <col min="12817" max="12817" width="2.109375" customWidth="1"/>
    <col min="12818" max="12818" width="12.88671875" customWidth="1"/>
    <col min="12819" max="12819" width="2.109375" customWidth="1"/>
    <col min="12820" max="12820" width="12.88671875" customWidth="1"/>
    <col min="12821" max="12821" width="2" customWidth="1"/>
    <col min="12822" max="12822" width="11.88671875" customWidth="1"/>
    <col min="12823" max="12823" width="11.44140625" customWidth="1"/>
    <col min="12824" max="12824" width="1.88671875" customWidth="1"/>
    <col min="12825" max="12825" width="11.88671875" customWidth="1"/>
    <col min="12826" max="12826" width="2.109375" customWidth="1"/>
    <col min="12827" max="12827" width="11.44140625" customWidth="1"/>
    <col min="12828" max="12828" width="0.5546875" customWidth="1"/>
    <col min="12829" max="12829" width="2.109375" customWidth="1"/>
    <col min="12830" max="12830" width="10.5546875" customWidth="1"/>
    <col min="12831" max="12831" width="11.109375" customWidth="1"/>
    <col min="12832" max="12832" width="2.109375" customWidth="1"/>
    <col min="12833" max="12833" width="11.109375" customWidth="1"/>
    <col min="12834" max="12834" width="2.109375" customWidth="1"/>
    <col min="12835" max="12835" width="12.44140625" customWidth="1"/>
    <col min="13055" max="13055" width="51" customWidth="1"/>
    <col min="13056" max="13056" width="2.109375" customWidth="1"/>
    <col min="13057" max="13057" width="14.109375" customWidth="1"/>
    <col min="13058" max="13059" width="8.88671875" customWidth="1"/>
    <col min="13060" max="13060" width="2" customWidth="1"/>
    <col min="13061" max="13061" width="14.88671875" customWidth="1"/>
    <col min="13062" max="13062" width="2" customWidth="1"/>
    <col min="13063" max="13063" width="14.88671875" customWidth="1"/>
    <col min="13064" max="13064" width="2.109375" customWidth="1"/>
    <col min="13065" max="13065" width="14.88671875" customWidth="1"/>
    <col min="13066" max="13066" width="2.109375" customWidth="1"/>
    <col min="13067" max="13067" width="14.88671875" customWidth="1"/>
    <col min="13068" max="13069" width="3.88671875" customWidth="1"/>
    <col min="13070" max="13070" width="12.44140625" customWidth="1"/>
    <col min="13071" max="13071" width="2.109375" customWidth="1"/>
    <col min="13072" max="13072" width="12.5546875" customWidth="1"/>
    <col min="13073" max="13073" width="2.109375" customWidth="1"/>
    <col min="13074" max="13074" width="12.88671875" customWidth="1"/>
    <col min="13075" max="13075" width="2.109375" customWidth="1"/>
    <col min="13076" max="13076" width="12.88671875" customWidth="1"/>
    <col min="13077" max="13077" width="2" customWidth="1"/>
    <col min="13078" max="13078" width="11.88671875" customWidth="1"/>
    <col min="13079" max="13079" width="11.44140625" customWidth="1"/>
    <col min="13080" max="13080" width="1.88671875" customWidth="1"/>
    <col min="13081" max="13081" width="11.88671875" customWidth="1"/>
    <col min="13082" max="13082" width="2.109375" customWidth="1"/>
    <col min="13083" max="13083" width="11.44140625" customWidth="1"/>
    <col min="13084" max="13084" width="0.5546875" customWidth="1"/>
    <col min="13085" max="13085" width="2.109375" customWidth="1"/>
    <col min="13086" max="13086" width="10.5546875" customWidth="1"/>
    <col min="13087" max="13087" width="11.109375" customWidth="1"/>
    <col min="13088" max="13088" width="2.109375" customWidth="1"/>
    <col min="13089" max="13089" width="11.109375" customWidth="1"/>
    <col min="13090" max="13090" width="2.109375" customWidth="1"/>
    <col min="13091" max="13091" width="12.44140625" customWidth="1"/>
    <col min="13311" max="13311" width="51" customWidth="1"/>
    <col min="13312" max="13312" width="2.109375" customWidth="1"/>
    <col min="13313" max="13313" width="14.109375" customWidth="1"/>
    <col min="13314" max="13315" width="8.88671875" customWidth="1"/>
    <col min="13316" max="13316" width="2" customWidth="1"/>
    <col min="13317" max="13317" width="14.88671875" customWidth="1"/>
    <col min="13318" max="13318" width="2" customWidth="1"/>
    <col min="13319" max="13319" width="14.88671875" customWidth="1"/>
    <col min="13320" max="13320" width="2.109375" customWidth="1"/>
    <col min="13321" max="13321" width="14.88671875" customWidth="1"/>
    <col min="13322" max="13322" width="2.109375" customWidth="1"/>
    <col min="13323" max="13323" width="14.88671875" customWidth="1"/>
    <col min="13324" max="13325" width="3.88671875" customWidth="1"/>
    <col min="13326" max="13326" width="12.44140625" customWidth="1"/>
    <col min="13327" max="13327" width="2.109375" customWidth="1"/>
    <col min="13328" max="13328" width="12.5546875" customWidth="1"/>
    <col min="13329" max="13329" width="2.109375" customWidth="1"/>
    <col min="13330" max="13330" width="12.88671875" customWidth="1"/>
    <col min="13331" max="13331" width="2.109375" customWidth="1"/>
    <col min="13332" max="13332" width="12.88671875" customWidth="1"/>
    <col min="13333" max="13333" width="2" customWidth="1"/>
    <col min="13334" max="13334" width="11.88671875" customWidth="1"/>
    <col min="13335" max="13335" width="11.44140625" customWidth="1"/>
    <col min="13336" max="13336" width="1.88671875" customWidth="1"/>
    <col min="13337" max="13337" width="11.88671875" customWidth="1"/>
    <col min="13338" max="13338" width="2.109375" customWidth="1"/>
    <col min="13339" max="13339" width="11.44140625" customWidth="1"/>
    <col min="13340" max="13340" width="0.5546875" customWidth="1"/>
    <col min="13341" max="13341" width="2.109375" customWidth="1"/>
    <col min="13342" max="13342" width="10.5546875" customWidth="1"/>
    <col min="13343" max="13343" width="11.109375" customWidth="1"/>
    <col min="13344" max="13344" width="2.109375" customWidth="1"/>
    <col min="13345" max="13345" width="11.109375" customWidth="1"/>
    <col min="13346" max="13346" width="2.109375" customWidth="1"/>
    <col min="13347" max="13347" width="12.44140625" customWidth="1"/>
    <col min="13567" max="13567" width="51" customWidth="1"/>
    <col min="13568" max="13568" width="2.109375" customWidth="1"/>
    <col min="13569" max="13569" width="14.109375" customWidth="1"/>
    <col min="13570" max="13571" width="8.88671875" customWidth="1"/>
    <col min="13572" max="13572" width="2" customWidth="1"/>
    <col min="13573" max="13573" width="14.88671875" customWidth="1"/>
    <col min="13574" max="13574" width="2" customWidth="1"/>
    <col min="13575" max="13575" width="14.88671875" customWidth="1"/>
    <col min="13576" max="13576" width="2.109375" customWidth="1"/>
    <col min="13577" max="13577" width="14.88671875" customWidth="1"/>
    <col min="13578" max="13578" width="2.109375" customWidth="1"/>
    <col min="13579" max="13579" width="14.88671875" customWidth="1"/>
    <col min="13580" max="13581" width="3.88671875" customWidth="1"/>
    <col min="13582" max="13582" width="12.44140625" customWidth="1"/>
    <col min="13583" max="13583" width="2.109375" customWidth="1"/>
    <col min="13584" max="13584" width="12.5546875" customWidth="1"/>
    <col min="13585" max="13585" width="2.109375" customWidth="1"/>
    <col min="13586" max="13586" width="12.88671875" customWidth="1"/>
    <col min="13587" max="13587" width="2.109375" customWidth="1"/>
    <col min="13588" max="13588" width="12.88671875" customWidth="1"/>
    <col min="13589" max="13589" width="2" customWidth="1"/>
    <col min="13590" max="13590" width="11.88671875" customWidth="1"/>
    <col min="13591" max="13591" width="11.44140625" customWidth="1"/>
    <col min="13592" max="13592" width="1.88671875" customWidth="1"/>
    <col min="13593" max="13593" width="11.88671875" customWidth="1"/>
    <col min="13594" max="13594" width="2.109375" customWidth="1"/>
    <col min="13595" max="13595" width="11.44140625" customWidth="1"/>
    <col min="13596" max="13596" width="0.5546875" customWidth="1"/>
    <col min="13597" max="13597" width="2.109375" customWidth="1"/>
    <col min="13598" max="13598" width="10.5546875" customWidth="1"/>
    <col min="13599" max="13599" width="11.109375" customWidth="1"/>
    <col min="13600" max="13600" width="2.109375" customWidth="1"/>
    <col min="13601" max="13601" width="11.109375" customWidth="1"/>
    <col min="13602" max="13602" width="2.109375" customWidth="1"/>
    <col min="13603" max="13603" width="12.44140625" customWidth="1"/>
    <col min="13823" max="13823" width="51" customWidth="1"/>
    <col min="13824" max="13824" width="2.109375" customWidth="1"/>
    <col min="13825" max="13825" width="14.109375" customWidth="1"/>
    <col min="13826" max="13827" width="8.88671875" customWidth="1"/>
    <col min="13828" max="13828" width="2" customWidth="1"/>
    <col min="13829" max="13829" width="14.88671875" customWidth="1"/>
    <col min="13830" max="13830" width="2" customWidth="1"/>
    <col min="13831" max="13831" width="14.88671875" customWidth="1"/>
    <col min="13832" max="13832" width="2.109375" customWidth="1"/>
    <col min="13833" max="13833" width="14.88671875" customWidth="1"/>
    <col min="13834" max="13834" width="2.109375" customWidth="1"/>
    <col min="13835" max="13835" width="14.88671875" customWidth="1"/>
    <col min="13836" max="13837" width="3.88671875" customWidth="1"/>
    <col min="13838" max="13838" width="12.44140625" customWidth="1"/>
    <col min="13839" max="13839" width="2.109375" customWidth="1"/>
    <col min="13840" max="13840" width="12.5546875" customWidth="1"/>
    <col min="13841" max="13841" width="2.109375" customWidth="1"/>
    <col min="13842" max="13842" width="12.88671875" customWidth="1"/>
    <col min="13843" max="13843" width="2.109375" customWidth="1"/>
    <col min="13844" max="13844" width="12.88671875" customWidth="1"/>
    <col min="13845" max="13845" width="2" customWidth="1"/>
    <col min="13846" max="13846" width="11.88671875" customWidth="1"/>
    <col min="13847" max="13847" width="11.44140625" customWidth="1"/>
    <col min="13848" max="13848" width="1.88671875" customWidth="1"/>
    <col min="13849" max="13849" width="11.88671875" customWidth="1"/>
    <col min="13850" max="13850" width="2.109375" customWidth="1"/>
    <col min="13851" max="13851" width="11.44140625" customWidth="1"/>
    <col min="13852" max="13852" width="0.5546875" customWidth="1"/>
    <col min="13853" max="13853" width="2.109375" customWidth="1"/>
    <col min="13854" max="13854" width="10.5546875" customWidth="1"/>
    <col min="13855" max="13855" width="11.109375" customWidth="1"/>
    <col min="13856" max="13856" width="2.109375" customWidth="1"/>
    <col min="13857" max="13857" width="11.109375" customWidth="1"/>
    <col min="13858" max="13858" width="2.109375" customWidth="1"/>
    <col min="13859" max="13859" width="12.44140625" customWidth="1"/>
    <col min="14079" max="14079" width="51" customWidth="1"/>
    <col min="14080" max="14080" width="2.109375" customWidth="1"/>
    <col min="14081" max="14081" width="14.109375" customWidth="1"/>
    <col min="14082" max="14083" width="8.88671875" customWidth="1"/>
    <col min="14084" max="14084" width="2" customWidth="1"/>
    <col min="14085" max="14085" width="14.88671875" customWidth="1"/>
    <col min="14086" max="14086" width="2" customWidth="1"/>
    <col min="14087" max="14087" width="14.88671875" customWidth="1"/>
    <col min="14088" max="14088" width="2.109375" customWidth="1"/>
    <col min="14089" max="14089" width="14.88671875" customWidth="1"/>
    <col min="14090" max="14090" width="2.109375" customWidth="1"/>
    <col min="14091" max="14091" width="14.88671875" customWidth="1"/>
    <col min="14092" max="14093" width="3.88671875" customWidth="1"/>
    <col min="14094" max="14094" width="12.44140625" customWidth="1"/>
    <col min="14095" max="14095" width="2.109375" customWidth="1"/>
    <col min="14096" max="14096" width="12.5546875" customWidth="1"/>
    <col min="14097" max="14097" width="2.109375" customWidth="1"/>
    <col min="14098" max="14098" width="12.88671875" customWidth="1"/>
    <col min="14099" max="14099" width="2.109375" customWidth="1"/>
    <col min="14100" max="14100" width="12.88671875" customWidth="1"/>
    <col min="14101" max="14101" width="2" customWidth="1"/>
    <col min="14102" max="14102" width="11.88671875" customWidth="1"/>
    <col min="14103" max="14103" width="11.44140625" customWidth="1"/>
    <col min="14104" max="14104" width="1.88671875" customWidth="1"/>
    <col min="14105" max="14105" width="11.88671875" customWidth="1"/>
    <col min="14106" max="14106" width="2.109375" customWidth="1"/>
    <col min="14107" max="14107" width="11.44140625" customWidth="1"/>
    <col min="14108" max="14108" width="0.5546875" customWidth="1"/>
    <col min="14109" max="14109" width="2.109375" customWidth="1"/>
    <col min="14110" max="14110" width="10.5546875" customWidth="1"/>
    <col min="14111" max="14111" width="11.109375" customWidth="1"/>
    <col min="14112" max="14112" width="2.109375" customWidth="1"/>
    <col min="14113" max="14113" width="11.109375" customWidth="1"/>
    <col min="14114" max="14114" width="2.109375" customWidth="1"/>
    <col min="14115" max="14115" width="12.44140625" customWidth="1"/>
    <col min="14335" max="14335" width="51" customWidth="1"/>
    <col min="14336" max="14336" width="2.109375" customWidth="1"/>
    <col min="14337" max="14337" width="14.109375" customWidth="1"/>
    <col min="14338" max="14339" width="8.88671875" customWidth="1"/>
    <col min="14340" max="14340" width="2" customWidth="1"/>
    <col min="14341" max="14341" width="14.88671875" customWidth="1"/>
    <col min="14342" max="14342" width="2" customWidth="1"/>
    <col min="14343" max="14343" width="14.88671875" customWidth="1"/>
    <col min="14344" max="14344" width="2.109375" customWidth="1"/>
    <col min="14345" max="14345" width="14.88671875" customWidth="1"/>
    <col min="14346" max="14346" width="2.109375" customWidth="1"/>
    <col min="14347" max="14347" width="14.88671875" customWidth="1"/>
    <col min="14348" max="14349" width="3.88671875" customWidth="1"/>
    <col min="14350" max="14350" width="12.44140625" customWidth="1"/>
    <col min="14351" max="14351" width="2.109375" customWidth="1"/>
    <col min="14352" max="14352" width="12.5546875" customWidth="1"/>
    <col min="14353" max="14353" width="2.109375" customWidth="1"/>
    <col min="14354" max="14354" width="12.88671875" customWidth="1"/>
    <col min="14355" max="14355" width="2.109375" customWidth="1"/>
    <col min="14356" max="14356" width="12.88671875" customWidth="1"/>
    <col min="14357" max="14357" width="2" customWidth="1"/>
    <col min="14358" max="14358" width="11.88671875" customWidth="1"/>
    <col min="14359" max="14359" width="11.44140625" customWidth="1"/>
    <col min="14360" max="14360" width="1.88671875" customWidth="1"/>
    <col min="14361" max="14361" width="11.88671875" customWidth="1"/>
    <col min="14362" max="14362" width="2.109375" customWidth="1"/>
    <col min="14363" max="14363" width="11.44140625" customWidth="1"/>
    <col min="14364" max="14364" width="0.5546875" customWidth="1"/>
    <col min="14365" max="14365" width="2.109375" customWidth="1"/>
    <col min="14366" max="14366" width="10.5546875" customWidth="1"/>
    <col min="14367" max="14367" width="11.109375" customWidth="1"/>
    <col min="14368" max="14368" width="2.109375" customWidth="1"/>
    <col min="14369" max="14369" width="11.109375" customWidth="1"/>
    <col min="14370" max="14370" width="2.109375" customWidth="1"/>
    <col min="14371" max="14371" width="12.44140625" customWidth="1"/>
    <col min="14591" max="14591" width="51" customWidth="1"/>
    <col min="14592" max="14592" width="2.109375" customWidth="1"/>
    <col min="14593" max="14593" width="14.109375" customWidth="1"/>
    <col min="14594" max="14595" width="8.88671875" customWidth="1"/>
    <col min="14596" max="14596" width="2" customWidth="1"/>
    <col min="14597" max="14597" width="14.88671875" customWidth="1"/>
    <col min="14598" max="14598" width="2" customWidth="1"/>
    <col min="14599" max="14599" width="14.88671875" customWidth="1"/>
    <col min="14600" max="14600" width="2.109375" customWidth="1"/>
    <col min="14601" max="14601" width="14.88671875" customWidth="1"/>
    <col min="14602" max="14602" width="2.109375" customWidth="1"/>
    <col min="14603" max="14603" width="14.88671875" customWidth="1"/>
    <col min="14604" max="14605" width="3.88671875" customWidth="1"/>
    <col min="14606" max="14606" width="12.44140625" customWidth="1"/>
    <col min="14607" max="14607" width="2.109375" customWidth="1"/>
    <col min="14608" max="14608" width="12.5546875" customWidth="1"/>
    <col min="14609" max="14609" width="2.109375" customWidth="1"/>
    <col min="14610" max="14610" width="12.88671875" customWidth="1"/>
    <col min="14611" max="14611" width="2.109375" customWidth="1"/>
    <col min="14612" max="14612" width="12.88671875" customWidth="1"/>
    <col min="14613" max="14613" width="2" customWidth="1"/>
    <col min="14614" max="14614" width="11.88671875" customWidth="1"/>
    <col min="14615" max="14615" width="11.44140625" customWidth="1"/>
    <col min="14616" max="14616" width="1.88671875" customWidth="1"/>
    <col min="14617" max="14617" width="11.88671875" customWidth="1"/>
    <col min="14618" max="14618" width="2.109375" customWidth="1"/>
    <col min="14619" max="14619" width="11.44140625" customWidth="1"/>
    <col min="14620" max="14620" width="0.5546875" customWidth="1"/>
    <col min="14621" max="14621" width="2.109375" customWidth="1"/>
    <col min="14622" max="14622" width="10.5546875" customWidth="1"/>
    <col min="14623" max="14623" width="11.109375" customWidth="1"/>
    <col min="14624" max="14624" width="2.109375" customWidth="1"/>
    <col min="14625" max="14625" width="11.109375" customWidth="1"/>
    <col min="14626" max="14626" width="2.109375" customWidth="1"/>
    <col min="14627" max="14627" width="12.44140625" customWidth="1"/>
    <col min="14847" max="14847" width="51" customWidth="1"/>
    <col min="14848" max="14848" width="2.109375" customWidth="1"/>
    <col min="14849" max="14849" width="14.109375" customWidth="1"/>
    <col min="14850" max="14851" width="8.88671875" customWidth="1"/>
    <col min="14852" max="14852" width="2" customWidth="1"/>
    <col min="14853" max="14853" width="14.88671875" customWidth="1"/>
    <col min="14854" max="14854" width="2" customWidth="1"/>
    <col min="14855" max="14855" width="14.88671875" customWidth="1"/>
    <col min="14856" max="14856" width="2.109375" customWidth="1"/>
    <col min="14857" max="14857" width="14.88671875" customWidth="1"/>
    <col min="14858" max="14858" width="2.109375" customWidth="1"/>
    <col min="14859" max="14859" width="14.88671875" customWidth="1"/>
    <col min="14860" max="14861" width="3.88671875" customWidth="1"/>
    <col min="14862" max="14862" width="12.44140625" customWidth="1"/>
    <col min="14863" max="14863" width="2.109375" customWidth="1"/>
    <col min="14864" max="14864" width="12.5546875" customWidth="1"/>
    <col min="14865" max="14865" width="2.109375" customWidth="1"/>
    <col min="14866" max="14866" width="12.88671875" customWidth="1"/>
    <col min="14867" max="14867" width="2.109375" customWidth="1"/>
    <col min="14868" max="14868" width="12.88671875" customWidth="1"/>
    <col min="14869" max="14869" width="2" customWidth="1"/>
    <col min="14870" max="14870" width="11.88671875" customWidth="1"/>
    <col min="14871" max="14871" width="11.44140625" customWidth="1"/>
    <col min="14872" max="14872" width="1.88671875" customWidth="1"/>
    <col min="14873" max="14873" width="11.88671875" customWidth="1"/>
    <col min="14874" max="14874" width="2.109375" customWidth="1"/>
    <col min="14875" max="14875" width="11.44140625" customWidth="1"/>
    <col min="14876" max="14876" width="0.5546875" customWidth="1"/>
    <col min="14877" max="14877" width="2.109375" customWidth="1"/>
    <col min="14878" max="14878" width="10.5546875" customWidth="1"/>
    <col min="14879" max="14879" width="11.109375" customWidth="1"/>
    <col min="14880" max="14880" width="2.109375" customWidth="1"/>
    <col min="14881" max="14881" width="11.109375" customWidth="1"/>
    <col min="14882" max="14882" width="2.109375" customWidth="1"/>
    <col min="14883" max="14883" width="12.44140625" customWidth="1"/>
    <col min="15103" max="15103" width="51" customWidth="1"/>
    <col min="15104" max="15104" width="2.109375" customWidth="1"/>
    <col min="15105" max="15105" width="14.109375" customWidth="1"/>
    <col min="15106" max="15107" width="8.88671875" customWidth="1"/>
    <col min="15108" max="15108" width="2" customWidth="1"/>
    <col min="15109" max="15109" width="14.88671875" customWidth="1"/>
    <col min="15110" max="15110" width="2" customWidth="1"/>
    <col min="15111" max="15111" width="14.88671875" customWidth="1"/>
    <col min="15112" max="15112" width="2.109375" customWidth="1"/>
    <col min="15113" max="15113" width="14.88671875" customWidth="1"/>
    <col min="15114" max="15114" width="2.109375" customWidth="1"/>
    <col min="15115" max="15115" width="14.88671875" customWidth="1"/>
    <col min="15116" max="15117" width="3.88671875" customWidth="1"/>
    <col min="15118" max="15118" width="12.44140625" customWidth="1"/>
    <col min="15119" max="15119" width="2.109375" customWidth="1"/>
    <col min="15120" max="15120" width="12.5546875" customWidth="1"/>
    <col min="15121" max="15121" width="2.109375" customWidth="1"/>
    <col min="15122" max="15122" width="12.88671875" customWidth="1"/>
    <col min="15123" max="15123" width="2.109375" customWidth="1"/>
    <col min="15124" max="15124" width="12.88671875" customWidth="1"/>
    <col min="15125" max="15125" width="2" customWidth="1"/>
    <col min="15126" max="15126" width="11.88671875" customWidth="1"/>
    <col min="15127" max="15127" width="11.44140625" customWidth="1"/>
    <col min="15128" max="15128" width="1.88671875" customWidth="1"/>
    <col min="15129" max="15129" width="11.88671875" customWidth="1"/>
    <col min="15130" max="15130" width="2.109375" customWidth="1"/>
    <col min="15131" max="15131" width="11.44140625" customWidth="1"/>
    <col min="15132" max="15132" width="0.5546875" customWidth="1"/>
    <col min="15133" max="15133" width="2.109375" customWidth="1"/>
    <col min="15134" max="15134" width="10.5546875" customWidth="1"/>
    <col min="15135" max="15135" width="11.109375" customWidth="1"/>
    <col min="15136" max="15136" width="2.109375" customWidth="1"/>
    <col min="15137" max="15137" width="11.109375" customWidth="1"/>
    <col min="15138" max="15138" width="2.109375" customWidth="1"/>
    <col min="15139" max="15139" width="12.44140625" customWidth="1"/>
    <col min="15359" max="15359" width="51" customWidth="1"/>
    <col min="15360" max="15360" width="2.109375" customWidth="1"/>
    <col min="15361" max="15361" width="14.109375" customWidth="1"/>
    <col min="15362" max="15363" width="8.88671875" customWidth="1"/>
    <col min="15364" max="15364" width="2" customWidth="1"/>
    <col min="15365" max="15365" width="14.88671875" customWidth="1"/>
    <col min="15366" max="15366" width="2" customWidth="1"/>
    <col min="15367" max="15367" width="14.88671875" customWidth="1"/>
    <col min="15368" max="15368" width="2.109375" customWidth="1"/>
    <col min="15369" max="15369" width="14.88671875" customWidth="1"/>
    <col min="15370" max="15370" width="2.109375" customWidth="1"/>
    <col min="15371" max="15371" width="14.88671875" customWidth="1"/>
    <col min="15372" max="15373" width="3.88671875" customWidth="1"/>
    <col min="15374" max="15374" width="12.44140625" customWidth="1"/>
    <col min="15375" max="15375" width="2.109375" customWidth="1"/>
    <col min="15376" max="15376" width="12.5546875" customWidth="1"/>
    <col min="15377" max="15377" width="2.109375" customWidth="1"/>
    <col min="15378" max="15378" width="12.88671875" customWidth="1"/>
    <col min="15379" max="15379" width="2.109375" customWidth="1"/>
    <col min="15380" max="15380" width="12.88671875" customWidth="1"/>
    <col min="15381" max="15381" width="2" customWidth="1"/>
    <col min="15382" max="15382" width="11.88671875" customWidth="1"/>
    <col min="15383" max="15383" width="11.44140625" customWidth="1"/>
    <col min="15384" max="15384" width="1.88671875" customWidth="1"/>
    <col min="15385" max="15385" width="11.88671875" customWidth="1"/>
    <col min="15386" max="15386" width="2.109375" customWidth="1"/>
    <col min="15387" max="15387" width="11.44140625" customWidth="1"/>
    <col min="15388" max="15388" width="0.5546875" customWidth="1"/>
    <col min="15389" max="15389" width="2.109375" customWidth="1"/>
    <col min="15390" max="15390" width="10.5546875" customWidth="1"/>
    <col min="15391" max="15391" width="11.109375" customWidth="1"/>
    <col min="15392" max="15392" width="2.109375" customWidth="1"/>
    <col min="15393" max="15393" width="11.109375" customWidth="1"/>
    <col min="15394" max="15394" width="2.109375" customWidth="1"/>
    <col min="15395" max="15395" width="12.44140625" customWidth="1"/>
    <col min="15615" max="15615" width="51" customWidth="1"/>
    <col min="15616" max="15616" width="2.109375" customWidth="1"/>
    <col min="15617" max="15617" width="14.109375" customWidth="1"/>
    <col min="15618" max="15619" width="8.88671875" customWidth="1"/>
    <col min="15620" max="15620" width="2" customWidth="1"/>
    <col min="15621" max="15621" width="14.88671875" customWidth="1"/>
    <col min="15622" max="15622" width="2" customWidth="1"/>
    <col min="15623" max="15623" width="14.88671875" customWidth="1"/>
    <col min="15624" max="15624" width="2.109375" customWidth="1"/>
    <col min="15625" max="15625" width="14.88671875" customWidth="1"/>
    <col min="15626" max="15626" width="2.109375" customWidth="1"/>
    <col min="15627" max="15627" width="14.88671875" customWidth="1"/>
    <col min="15628" max="15629" width="3.88671875" customWidth="1"/>
    <col min="15630" max="15630" width="12.44140625" customWidth="1"/>
    <col min="15631" max="15631" width="2.109375" customWidth="1"/>
    <col min="15632" max="15632" width="12.5546875" customWidth="1"/>
    <col min="15633" max="15633" width="2.109375" customWidth="1"/>
    <col min="15634" max="15634" width="12.88671875" customWidth="1"/>
    <col min="15635" max="15635" width="2.109375" customWidth="1"/>
    <col min="15636" max="15636" width="12.88671875" customWidth="1"/>
    <col min="15637" max="15637" width="2" customWidth="1"/>
    <col min="15638" max="15638" width="11.88671875" customWidth="1"/>
    <col min="15639" max="15639" width="11.44140625" customWidth="1"/>
    <col min="15640" max="15640" width="1.88671875" customWidth="1"/>
    <col min="15641" max="15641" width="11.88671875" customWidth="1"/>
    <col min="15642" max="15642" width="2.109375" customWidth="1"/>
    <col min="15643" max="15643" width="11.44140625" customWidth="1"/>
    <col min="15644" max="15644" width="0.5546875" customWidth="1"/>
    <col min="15645" max="15645" width="2.109375" customWidth="1"/>
    <col min="15646" max="15646" width="10.5546875" customWidth="1"/>
    <col min="15647" max="15647" width="11.109375" customWidth="1"/>
    <col min="15648" max="15648" width="2.109375" customWidth="1"/>
    <col min="15649" max="15649" width="11.109375" customWidth="1"/>
    <col min="15650" max="15650" width="2.109375" customWidth="1"/>
    <col min="15651" max="15651" width="12.44140625" customWidth="1"/>
    <col min="15871" max="15871" width="51" customWidth="1"/>
    <col min="15872" max="15872" width="2.109375" customWidth="1"/>
    <col min="15873" max="15873" width="14.109375" customWidth="1"/>
    <col min="15874" max="15875" width="8.88671875" customWidth="1"/>
    <col min="15876" max="15876" width="2" customWidth="1"/>
    <col min="15877" max="15877" width="14.88671875" customWidth="1"/>
    <col min="15878" max="15878" width="2" customWidth="1"/>
    <col min="15879" max="15879" width="14.88671875" customWidth="1"/>
    <col min="15880" max="15880" width="2.109375" customWidth="1"/>
    <col min="15881" max="15881" width="14.88671875" customWidth="1"/>
    <col min="15882" max="15882" width="2.109375" customWidth="1"/>
    <col min="15883" max="15883" width="14.88671875" customWidth="1"/>
    <col min="15884" max="15885" width="3.88671875" customWidth="1"/>
    <col min="15886" max="15886" width="12.44140625" customWidth="1"/>
    <col min="15887" max="15887" width="2.109375" customWidth="1"/>
    <col min="15888" max="15888" width="12.5546875" customWidth="1"/>
    <col min="15889" max="15889" width="2.109375" customWidth="1"/>
    <col min="15890" max="15890" width="12.88671875" customWidth="1"/>
    <col min="15891" max="15891" width="2.109375" customWidth="1"/>
    <col min="15892" max="15892" width="12.88671875" customWidth="1"/>
    <col min="15893" max="15893" width="2" customWidth="1"/>
    <col min="15894" max="15894" width="11.88671875" customWidth="1"/>
    <col min="15895" max="15895" width="11.44140625" customWidth="1"/>
    <col min="15896" max="15896" width="1.88671875" customWidth="1"/>
    <col min="15897" max="15897" width="11.88671875" customWidth="1"/>
    <col min="15898" max="15898" width="2.109375" customWidth="1"/>
    <col min="15899" max="15899" width="11.44140625" customWidth="1"/>
    <col min="15900" max="15900" width="0.5546875" customWidth="1"/>
    <col min="15901" max="15901" width="2.109375" customWidth="1"/>
    <col min="15902" max="15902" width="10.5546875" customWidth="1"/>
    <col min="15903" max="15903" width="11.109375" customWidth="1"/>
    <col min="15904" max="15904" width="2.109375" customWidth="1"/>
    <col min="15905" max="15905" width="11.109375" customWidth="1"/>
    <col min="15906" max="15906" width="2.109375" customWidth="1"/>
    <col min="15907" max="15907" width="12.44140625" customWidth="1"/>
    <col min="16127" max="16127" width="51" customWidth="1"/>
    <col min="16128" max="16128" width="2.109375" customWidth="1"/>
    <col min="16129" max="16129" width="14.109375" customWidth="1"/>
    <col min="16130" max="16131" width="8.88671875" customWidth="1"/>
    <col min="16132" max="16132" width="2" customWidth="1"/>
    <col min="16133" max="16133" width="14.88671875" customWidth="1"/>
    <col min="16134" max="16134" width="2" customWidth="1"/>
    <col min="16135" max="16135" width="14.88671875" customWidth="1"/>
    <col min="16136" max="16136" width="2.109375" customWidth="1"/>
    <col min="16137" max="16137" width="14.88671875" customWidth="1"/>
    <col min="16138" max="16138" width="2.109375" customWidth="1"/>
    <col min="16139" max="16139" width="14.88671875" customWidth="1"/>
    <col min="16140" max="16141" width="3.88671875" customWidth="1"/>
    <col min="16142" max="16142" width="12.44140625" customWidth="1"/>
    <col min="16143" max="16143" width="2.109375" customWidth="1"/>
    <col min="16144" max="16144" width="12.5546875" customWidth="1"/>
    <col min="16145" max="16145" width="2.109375" customWidth="1"/>
    <col min="16146" max="16146" width="12.88671875" customWidth="1"/>
    <col min="16147" max="16147" width="2.109375" customWidth="1"/>
    <col min="16148" max="16148" width="12.88671875" customWidth="1"/>
    <col min="16149" max="16149" width="2" customWidth="1"/>
    <col min="16150" max="16150" width="11.88671875" customWidth="1"/>
    <col min="16151" max="16151" width="11.44140625" customWidth="1"/>
    <col min="16152" max="16152" width="1.88671875" customWidth="1"/>
    <col min="16153" max="16153" width="11.88671875" customWidth="1"/>
    <col min="16154" max="16154" width="2.109375" customWidth="1"/>
    <col min="16155" max="16155" width="11.44140625" customWidth="1"/>
    <col min="16156" max="16156" width="0.5546875" customWidth="1"/>
    <col min="16157" max="16157" width="2.109375" customWidth="1"/>
    <col min="16158" max="16158" width="10.5546875" customWidth="1"/>
    <col min="16159" max="16159" width="11.109375" customWidth="1"/>
    <col min="16160" max="16160" width="2.109375" customWidth="1"/>
    <col min="16161" max="16161" width="11.109375" customWidth="1"/>
    <col min="16162" max="16162" width="2.109375" customWidth="1"/>
    <col min="16163" max="16163" width="12.44140625" customWidth="1"/>
  </cols>
  <sheetData>
    <row r="1" spans="1:35">
      <c r="A1" s="365" t="s">
        <v>775</v>
      </c>
    </row>
    <row r="3" spans="1:35" ht="18" customHeight="1">
      <c r="A3" s="40" t="s">
        <v>59</v>
      </c>
      <c r="B3" s="39"/>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row>
    <row r="4" spans="1:35" ht="18" customHeight="1">
      <c r="A4" s="40" t="s">
        <v>47</v>
      </c>
      <c r="B4" s="39"/>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spans="1:35" ht="18" customHeight="1">
      <c r="A5" s="40" t="s">
        <v>1051</v>
      </c>
      <c r="B5" s="225"/>
      <c r="C5" s="226"/>
      <c r="D5" s="226"/>
      <c r="E5" s="226"/>
      <c r="F5" s="226"/>
      <c r="G5" s="226"/>
      <c r="H5" s="226"/>
      <c r="I5" s="226"/>
      <c r="J5" s="226"/>
      <c r="K5" s="228" t="s">
        <v>490</v>
      </c>
      <c r="L5" s="226"/>
      <c r="M5" s="226"/>
      <c r="N5" s="226"/>
      <c r="O5" s="226"/>
      <c r="P5" s="226"/>
      <c r="Q5" s="226"/>
      <c r="R5" s="226"/>
      <c r="S5" s="226"/>
      <c r="T5" s="227"/>
      <c r="U5" s="226"/>
      <c r="V5" s="226"/>
      <c r="W5" s="226"/>
      <c r="X5" s="226"/>
      <c r="Y5" s="226"/>
      <c r="Z5" s="226"/>
      <c r="AA5" s="226"/>
      <c r="AB5" s="226"/>
      <c r="AC5" s="226"/>
      <c r="AD5" s="226"/>
      <c r="AE5" s="226"/>
      <c r="AF5" s="226"/>
      <c r="AG5" s="226"/>
      <c r="AH5" s="226"/>
      <c r="AI5" s="228"/>
    </row>
    <row r="6" spans="1:35" ht="18" customHeight="1">
      <c r="A6" s="270" t="s">
        <v>555</v>
      </c>
      <c r="B6" s="225"/>
      <c r="C6" s="226"/>
      <c r="D6" s="226"/>
      <c r="E6" s="226"/>
      <c r="F6" s="226"/>
      <c r="G6" s="226"/>
      <c r="H6" s="226"/>
      <c r="I6" s="226"/>
      <c r="J6" s="226"/>
      <c r="K6" s="59" t="s">
        <v>491</v>
      </c>
      <c r="L6" s="226"/>
      <c r="M6" s="226"/>
      <c r="N6" s="226"/>
      <c r="O6" s="226"/>
      <c r="P6" s="226"/>
      <c r="Q6" s="226"/>
      <c r="R6" s="226"/>
      <c r="S6" s="226"/>
      <c r="T6" s="229"/>
      <c r="U6" s="226"/>
      <c r="V6" s="226"/>
      <c r="W6" s="226"/>
      <c r="X6" s="226"/>
      <c r="Y6" s="226"/>
      <c r="Z6" s="226"/>
      <c r="AA6" s="226"/>
      <c r="AB6" s="226"/>
      <c r="AC6" s="226"/>
      <c r="AD6" s="226"/>
      <c r="AE6" s="226"/>
      <c r="AF6" s="226"/>
      <c r="AG6" s="226"/>
      <c r="AH6" s="226"/>
      <c r="AI6" s="226"/>
    </row>
    <row r="7" spans="1:35" ht="18" customHeight="1">
      <c r="A7" s="270" t="s">
        <v>556</v>
      </c>
      <c r="B7" s="225"/>
      <c r="C7" s="226"/>
      <c r="D7" s="226"/>
      <c r="E7" s="226"/>
      <c r="F7" s="226"/>
      <c r="G7" s="226"/>
      <c r="H7" s="226"/>
      <c r="I7" s="226"/>
      <c r="J7" s="226"/>
      <c r="K7" s="59"/>
      <c r="L7" s="226"/>
      <c r="M7" s="226"/>
      <c r="N7" s="226"/>
      <c r="O7" s="226"/>
      <c r="P7" s="226"/>
      <c r="Q7" s="226"/>
      <c r="R7" s="226"/>
      <c r="S7" s="226"/>
      <c r="T7" s="229"/>
      <c r="U7" s="226"/>
      <c r="V7" s="226"/>
      <c r="W7" s="226"/>
      <c r="X7" s="226"/>
      <c r="Y7" s="226"/>
      <c r="Z7" s="226"/>
      <c r="AA7" s="226"/>
      <c r="AB7" s="226"/>
      <c r="AC7" s="226"/>
      <c r="AD7" s="226"/>
      <c r="AE7" s="226"/>
      <c r="AF7" s="226"/>
      <c r="AG7" s="226"/>
      <c r="AH7" s="226"/>
      <c r="AI7" s="226"/>
    </row>
    <row r="8" spans="1:35" ht="18" customHeight="1">
      <c r="A8" s="137" t="s">
        <v>1314</v>
      </c>
      <c r="B8" s="225"/>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row>
    <row r="9" spans="1:35" ht="16.350000000000001" customHeight="1">
      <c r="A9" s="48" t="s">
        <v>1107</v>
      </c>
      <c r="B9" s="1"/>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row>
    <row r="10" spans="1:35" ht="18">
      <c r="A10" s="134"/>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row>
    <row r="11" spans="1:35">
      <c r="A11" s="230"/>
      <c r="B11" s="225"/>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row>
    <row r="12" spans="1:35" ht="15.75">
      <c r="A12" s="45"/>
      <c r="B12" s="45"/>
      <c r="C12" s="827"/>
      <c r="D12" s="827"/>
      <c r="E12" s="827"/>
      <c r="F12" s="827"/>
      <c r="G12" s="827"/>
      <c r="H12" s="827"/>
      <c r="I12" s="827"/>
      <c r="J12" s="827"/>
      <c r="K12" s="827"/>
      <c r="L12" s="231"/>
      <c r="M12" s="63"/>
      <c r="N12" s="231"/>
      <c r="O12" s="231"/>
      <c r="P12" s="231"/>
      <c r="Q12" s="231"/>
      <c r="R12" s="231"/>
      <c r="S12" s="231"/>
      <c r="T12" s="231"/>
      <c r="U12" s="63"/>
      <c r="V12" s="231"/>
      <c r="W12" s="231"/>
      <c r="X12" s="231"/>
      <c r="Y12" s="231"/>
      <c r="Z12" s="231"/>
      <c r="AA12" s="231"/>
      <c r="AB12" s="231"/>
      <c r="AC12" s="63"/>
      <c r="AD12" s="231"/>
      <c r="AE12" s="232"/>
      <c r="AF12" s="231"/>
      <c r="AG12" s="231"/>
      <c r="AH12" s="231"/>
      <c r="AI12" s="231"/>
    </row>
    <row r="13" spans="1:35" ht="15.75">
      <c r="A13" s="45"/>
      <c r="B13" s="45"/>
      <c r="C13" s="63"/>
      <c r="D13" s="63"/>
      <c r="E13" s="63"/>
      <c r="F13" s="63"/>
      <c r="G13" s="63"/>
      <c r="H13" s="63"/>
      <c r="I13" s="63"/>
      <c r="J13" s="63"/>
      <c r="K13" s="85" t="s">
        <v>1372</v>
      </c>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1:35" ht="15.75">
      <c r="A14" s="45"/>
      <c r="B14" s="45"/>
      <c r="C14" s="63"/>
      <c r="D14" s="63"/>
      <c r="E14" s="63"/>
      <c r="F14" s="63"/>
      <c r="G14" s="63"/>
      <c r="H14" s="63"/>
      <c r="I14" s="63"/>
      <c r="J14" s="63"/>
      <c r="K14" s="233" t="s">
        <v>523</v>
      </c>
      <c r="L14" s="85"/>
      <c r="M14" s="63"/>
      <c r="N14" s="63"/>
      <c r="O14" s="63"/>
      <c r="P14" s="63"/>
      <c r="Q14" s="63"/>
      <c r="R14" s="63"/>
      <c r="S14" s="63"/>
      <c r="T14" s="233"/>
      <c r="U14" s="63"/>
      <c r="V14" s="63"/>
      <c r="W14" s="63"/>
      <c r="X14" s="63"/>
      <c r="Y14" s="63"/>
      <c r="Z14" s="63"/>
      <c r="AA14" s="233"/>
      <c r="AB14" s="85"/>
      <c r="AC14" s="63"/>
      <c r="AD14" s="63"/>
      <c r="AE14" s="63"/>
      <c r="AF14" s="63"/>
      <c r="AG14" s="63"/>
      <c r="AH14" s="63"/>
      <c r="AI14" s="233"/>
    </row>
    <row r="15" spans="1:35" ht="15.75">
      <c r="A15" s="45"/>
      <c r="B15" s="45"/>
      <c r="C15" s="828" t="s">
        <v>492</v>
      </c>
      <c r="D15" s="828"/>
      <c r="E15" s="828"/>
      <c r="F15" s="828"/>
      <c r="G15" s="828"/>
      <c r="H15" s="63"/>
      <c r="I15" s="63"/>
      <c r="J15" s="63"/>
      <c r="K15" s="233" t="s">
        <v>493</v>
      </c>
      <c r="L15" s="85"/>
      <c r="M15" s="63"/>
      <c r="N15" s="234"/>
      <c r="O15" s="234"/>
      <c r="P15" s="235"/>
      <c r="Q15" s="63"/>
      <c r="R15" s="63"/>
      <c r="S15" s="63"/>
      <c r="T15" s="233"/>
      <c r="U15" s="63"/>
      <c r="V15" s="233"/>
      <c r="W15" s="85"/>
      <c r="X15" s="63"/>
      <c r="Y15" s="63"/>
      <c r="Z15" s="63"/>
      <c r="AA15" s="233"/>
      <c r="AB15" s="85"/>
      <c r="AC15" s="63"/>
      <c r="AD15" s="233"/>
      <c r="AE15" s="85"/>
      <c r="AF15" s="63"/>
      <c r="AG15" s="63"/>
      <c r="AH15" s="63"/>
      <c r="AI15" s="233"/>
    </row>
    <row r="16" spans="1:35" ht="15.75">
      <c r="A16" s="45"/>
      <c r="B16" s="45"/>
      <c r="C16" s="85" t="s">
        <v>494</v>
      </c>
      <c r="D16" s="85"/>
      <c r="E16" s="236" t="s">
        <v>495</v>
      </c>
      <c r="F16" s="85"/>
      <c r="G16" s="233" t="s">
        <v>496</v>
      </c>
      <c r="H16" s="63"/>
      <c r="I16" s="237" t="s">
        <v>497</v>
      </c>
      <c r="J16" s="63"/>
      <c r="K16" s="233" t="s">
        <v>293</v>
      </c>
      <c r="L16" s="85"/>
      <c r="M16" s="63"/>
      <c r="N16" s="85"/>
      <c r="O16" s="85"/>
      <c r="P16" s="85"/>
      <c r="Q16" s="63"/>
      <c r="R16" s="233"/>
      <c r="S16" s="63"/>
      <c r="T16" s="233"/>
      <c r="U16" s="63"/>
      <c r="V16" s="85"/>
      <c r="W16" s="85"/>
      <c r="X16" s="63"/>
      <c r="Y16" s="233"/>
      <c r="Z16" s="63"/>
      <c r="AA16" s="233"/>
      <c r="AB16" s="85"/>
      <c r="AC16" s="63"/>
      <c r="AD16" s="85"/>
      <c r="AE16" s="85"/>
      <c r="AF16" s="63"/>
      <c r="AG16" s="233"/>
      <c r="AH16" s="63"/>
      <c r="AI16" s="233"/>
    </row>
    <row r="17" spans="1:35">
      <c r="A17" s="1"/>
      <c r="B17" s="225"/>
      <c r="C17" s="238"/>
      <c r="D17" s="226"/>
      <c r="E17" s="226"/>
      <c r="F17" s="226"/>
      <c r="G17" s="238"/>
      <c r="H17" s="226"/>
      <c r="I17" s="238"/>
      <c r="J17" s="226"/>
      <c r="K17" s="238"/>
      <c r="L17" s="226"/>
      <c r="M17" s="226"/>
      <c r="N17" s="179"/>
      <c r="O17" s="181"/>
      <c r="P17" s="181"/>
      <c r="Q17" s="226"/>
      <c r="R17" s="226"/>
      <c r="S17" s="226"/>
      <c r="T17" s="226"/>
      <c r="U17" s="226"/>
      <c r="V17" s="226"/>
      <c r="W17" s="226"/>
      <c r="X17" s="226"/>
      <c r="Y17" s="226"/>
      <c r="Z17" s="226"/>
      <c r="AA17" s="226"/>
      <c r="AB17" s="226"/>
      <c r="AC17" s="226"/>
      <c r="AD17" s="226"/>
      <c r="AE17" s="226"/>
      <c r="AF17" s="226"/>
      <c r="AG17" s="226"/>
      <c r="AH17" s="226"/>
      <c r="AI17" s="226"/>
    </row>
    <row r="18" spans="1:35" ht="15.75">
      <c r="A18" s="198" t="s">
        <v>0</v>
      </c>
      <c r="B18" s="45"/>
      <c r="C18" s="43"/>
      <c r="D18" s="43"/>
      <c r="E18" s="43"/>
      <c r="F18" s="43"/>
      <c r="G18" s="43"/>
      <c r="H18" s="43"/>
      <c r="I18" s="43"/>
      <c r="J18" s="43"/>
      <c r="K18" s="43"/>
      <c r="L18" s="43"/>
      <c r="M18" s="43"/>
      <c r="N18" s="179"/>
      <c r="O18" s="179"/>
      <c r="P18" s="179"/>
      <c r="Q18" s="43"/>
      <c r="R18" s="43"/>
      <c r="S18" s="43"/>
      <c r="T18" s="43"/>
      <c r="U18" s="43"/>
      <c r="V18" s="43"/>
      <c r="W18" s="43"/>
      <c r="X18" s="43"/>
      <c r="Y18" s="43"/>
      <c r="Z18" s="43"/>
      <c r="AA18" s="43"/>
      <c r="AB18" s="43"/>
      <c r="AC18" s="43"/>
      <c r="AD18" s="43"/>
      <c r="AE18" s="43"/>
      <c r="AF18" s="43"/>
      <c r="AG18" s="43"/>
      <c r="AH18" s="43"/>
      <c r="AI18" s="43"/>
    </row>
    <row r="19" spans="1:35">
      <c r="A19" s="199" t="s">
        <v>954</v>
      </c>
      <c r="B19" s="45" t="s">
        <v>22</v>
      </c>
      <c r="C19" s="241">
        <v>165000</v>
      </c>
      <c r="D19" s="250"/>
      <c r="E19" s="241">
        <v>202000</v>
      </c>
      <c r="F19" s="250"/>
      <c r="G19" s="241">
        <v>202000</v>
      </c>
      <c r="H19" s="250"/>
      <c r="I19" s="250">
        <f>ROUND('Exhibit A-2 Federal'!Q19,-2)</f>
        <v>576900</v>
      </c>
      <c r="J19" s="250"/>
      <c r="K19" s="250">
        <f t="shared" ref="K19:K21" si="0">ROUND(SUM(I19)-SUM(G19),1)</f>
        <v>374900</v>
      </c>
      <c r="L19" s="43"/>
      <c r="M19" s="43"/>
      <c r="N19" s="201"/>
      <c r="O19" s="43"/>
      <c r="P19" s="201"/>
      <c r="Q19" s="43"/>
      <c r="R19" s="43"/>
      <c r="S19" s="43"/>
      <c r="T19" s="43"/>
      <c r="U19" s="43"/>
      <c r="V19" s="43"/>
      <c r="W19" s="43"/>
      <c r="X19" s="43"/>
      <c r="Y19" s="43"/>
      <c r="Z19" s="43"/>
      <c r="AA19" s="43"/>
      <c r="AB19" s="43"/>
      <c r="AC19" s="43"/>
      <c r="AD19" s="43"/>
      <c r="AE19" s="43"/>
      <c r="AF19" s="43"/>
      <c r="AG19" s="43"/>
      <c r="AH19" s="43"/>
      <c r="AI19" s="43"/>
    </row>
    <row r="20" spans="1:35" ht="15.75">
      <c r="A20" s="199" t="s">
        <v>540</v>
      </c>
      <c r="B20" s="45" t="s">
        <v>22</v>
      </c>
      <c r="C20" s="566">
        <v>82392000</v>
      </c>
      <c r="D20" s="43"/>
      <c r="E20" s="566">
        <v>84326000</v>
      </c>
      <c r="F20" s="22"/>
      <c r="G20" s="566">
        <v>83898000</v>
      </c>
      <c r="H20" s="22"/>
      <c r="I20" s="19">
        <f>ROUND('Exhibit A-2 Federal'!Q20,-2)</f>
        <v>84620500</v>
      </c>
      <c r="J20" s="22"/>
      <c r="K20" s="22">
        <f t="shared" si="0"/>
        <v>722500</v>
      </c>
      <c r="L20" s="43"/>
      <c r="M20" s="63"/>
      <c r="N20" s="566"/>
      <c r="O20" s="43"/>
      <c r="P20" s="566"/>
      <c r="Q20" s="43"/>
      <c r="R20" s="43"/>
      <c r="S20" s="43"/>
      <c r="T20" s="43"/>
      <c r="U20" s="43"/>
      <c r="V20" s="239"/>
      <c r="W20" s="239"/>
      <c r="X20" s="43"/>
      <c r="Y20" s="239"/>
      <c r="Z20" s="43"/>
      <c r="AA20" s="239"/>
      <c r="AB20" s="84"/>
      <c r="AC20" s="43"/>
      <c r="AD20" s="43"/>
      <c r="AE20" s="43"/>
      <c r="AF20" s="43"/>
      <c r="AG20" s="43"/>
      <c r="AH20" s="43"/>
      <c r="AI20" s="43"/>
    </row>
    <row r="21" spans="1:35" ht="15.75">
      <c r="A21" s="199" t="s">
        <v>499</v>
      </c>
      <c r="B21" s="45" t="s">
        <v>22</v>
      </c>
      <c r="C21" s="727">
        <v>0</v>
      </c>
      <c r="D21" s="43"/>
      <c r="E21" s="727">
        <v>0</v>
      </c>
      <c r="F21" s="22"/>
      <c r="G21" s="201">
        <v>0</v>
      </c>
      <c r="H21" s="22"/>
      <c r="I21" s="19">
        <f>ROUND('Exhibit A-2 Federal'!Q48,-2)</f>
        <v>0</v>
      </c>
      <c r="J21" s="22"/>
      <c r="K21" s="22">
        <f t="shared" si="0"/>
        <v>0</v>
      </c>
      <c r="L21" s="43"/>
      <c r="M21" s="63"/>
      <c r="N21" s="179"/>
      <c r="O21" s="43"/>
      <c r="P21" s="179"/>
      <c r="Q21" s="43"/>
      <c r="R21" s="43"/>
      <c r="S21" s="43"/>
      <c r="T21" s="43"/>
      <c r="U21" s="43"/>
      <c r="V21" s="239"/>
      <c r="W21" s="239"/>
      <c r="X21" s="43"/>
      <c r="Y21" s="239"/>
      <c r="Z21" s="43"/>
      <c r="AA21" s="239"/>
      <c r="AB21" s="84"/>
      <c r="AC21" s="43"/>
      <c r="AD21" s="43"/>
      <c r="AE21" s="43"/>
      <c r="AF21" s="43"/>
      <c r="AG21" s="43"/>
      <c r="AH21" s="43"/>
      <c r="AI21" s="43"/>
    </row>
    <row r="22" spans="1:35" ht="15.75">
      <c r="A22" s="64" t="s">
        <v>500</v>
      </c>
      <c r="B22" s="45" t="s">
        <v>22</v>
      </c>
      <c r="C22" s="20">
        <f>ROUND(SUM(C19:C21),1)</f>
        <v>82557000</v>
      </c>
      <c r="D22" s="63"/>
      <c r="E22" s="86">
        <f>ROUND(SUM(E19:E21),1)</f>
        <v>84528000</v>
      </c>
      <c r="F22" s="25"/>
      <c r="G22" s="20">
        <f>ROUND(SUM(G19:G21),1)</f>
        <v>84100000</v>
      </c>
      <c r="H22" s="25"/>
      <c r="I22" s="20">
        <f>ROUND(SUM(I19:I21),1)</f>
        <v>85197400</v>
      </c>
      <c r="J22" s="25"/>
      <c r="K22" s="20">
        <f>ROUND(SUM(K19:K21),1)</f>
        <v>1097400</v>
      </c>
      <c r="L22" s="63"/>
      <c r="M22" s="63"/>
      <c r="N22" s="63"/>
      <c r="O22" s="63"/>
      <c r="P22" s="63"/>
      <c r="Q22" s="63"/>
      <c r="R22" s="63"/>
      <c r="S22" s="63"/>
      <c r="T22" s="63"/>
      <c r="U22" s="63"/>
      <c r="V22" s="63"/>
      <c r="W22" s="63"/>
      <c r="X22" s="63"/>
      <c r="Y22" s="63"/>
      <c r="Z22" s="63"/>
      <c r="AA22" s="63"/>
      <c r="AB22" s="63"/>
      <c r="AC22" s="63"/>
      <c r="AD22" s="63"/>
      <c r="AE22" s="63"/>
      <c r="AF22" s="63"/>
      <c r="AG22" s="63"/>
      <c r="AH22" s="63"/>
      <c r="AI22" s="63"/>
    </row>
    <row r="23" spans="1:35">
      <c r="A23" s="45"/>
      <c r="B23" s="45" t="s">
        <v>22</v>
      </c>
      <c r="C23" s="61"/>
      <c r="D23" s="43"/>
      <c r="E23" s="43"/>
      <c r="F23" s="43"/>
      <c r="G23" s="61"/>
      <c r="H23" s="43"/>
      <c r="I23" s="61"/>
      <c r="J23" s="43"/>
      <c r="K23" s="61"/>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15.75">
      <c r="A24" s="48" t="s">
        <v>6</v>
      </c>
      <c r="B24" s="45" t="s">
        <v>22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5">
      <c r="A25" s="199" t="s">
        <v>508</v>
      </c>
      <c r="B25" s="45" t="s">
        <v>22</v>
      </c>
      <c r="C25" s="179">
        <v>78281000</v>
      </c>
      <c r="D25" s="22"/>
      <c r="E25" s="179">
        <v>79458000</v>
      </c>
      <c r="F25" s="22"/>
      <c r="G25" s="201">
        <v>79082000</v>
      </c>
      <c r="H25" s="22"/>
      <c r="I25" s="30">
        <f>ROUND('Exhibit A-2 Federal'!Q35,-2)</f>
        <v>79966700</v>
      </c>
      <c r="J25" s="22"/>
      <c r="K25" s="22">
        <f t="shared" ref="K25:K30" si="1">ROUND(SUM(I25)-SUM(G25),1)</f>
        <v>884700</v>
      </c>
      <c r="L25" s="43"/>
      <c r="M25" s="43"/>
      <c r="N25" s="179"/>
      <c r="O25" s="56"/>
      <c r="P25" s="179"/>
      <c r="Q25" s="43"/>
      <c r="R25" s="56"/>
      <c r="S25" s="43"/>
      <c r="T25" s="43"/>
      <c r="U25" s="43"/>
      <c r="V25" s="239"/>
      <c r="W25" s="239"/>
      <c r="X25" s="43"/>
      <c r="Y25" s="239"/>
      <c r="Z25" s="43"/>
      <c r="AA25" s="239"/>
      <c r="AB25" s="84"/>
      <c r="AC25" s="43"/>
      <c r="AD25" s="43"/>
      <c r="AE25" s="43"/>
      <c r="AF25" s="43"/>
      <c r="AG25" s="43"/>
      <c r="AH25" s="43"/>
      <c r="AI25" s="43"/>
    </row>
    <row r="26" spans="1:35">
      <c r="A26" s="199" t="s">
        <v>509</v>
      </c>
      <c r="B26" s="45" t="s">
        <v>22</v>
      </c>
      <c r="C26" s="179">
        <v>3421000</v>
      </c>
      <c r="D26" s="22"/>
      <c r="E26" s="179">
        <v>3392000</v>
      </c>
      <c r="F26" s="22"/>
      <c r="G26" s="201">
        <v>3456000</v>
      </c>
      <c r="H26" s="22"/>
      <c r="I26" s="30">
        <f>ROUND(SUM('Exhibit A-2 Federal'!Q37+'Exhibit A-2 Federal'!Q38),-2)+100</f>
        <v>2335300</v>
      </c>
      <c r="J26" s="22"/>
      <c r="K26" s="22">
        <f t="shared" si="1"/>
        <v>-1120700</v>
      </c>
      <c r="L26" s="43"/>
      <c r="M26" s="43"/>
      <c r="N26" s="179"/>
      <c r="O26" s="56"/>
      <c r="P26" s="179"/>
      <c r="Q26" s="43"/>
      <c r="R26" s="56"/>
      <c r="S26" s="43"/>
      <c r="T26" s="43"/>
      <c r="U26" s="43"/>
      <c r="V26" s="56"/>
      <c r="W26" s="56"/>
      <c r="X26" s="43"/>
      <c r="Y26" s="56"/>
      <c r="Z26" s="43"/>
      <c r="AA26" s="239"/>
      <c r="AB26" s="43"/>
      <c r="AC26" s="43"/>
      <c r="AD26" s="239"/>
      <c r="AE26" s="239"/>
      <c r="AF26" s="43"/>
      <c r="AG26" s="239"/>
      <c r="AH26" s="43"/>
      <c r="AI26" s="239"/>
    </row>
    <row r="27" spans="1:35">
      <c r="A27" s="55" t="s">
        <v>518</v>
      </c>
      <c r="B27" s="45" t="s">
        <v>22</v>
      </c>
      <c r="C27" s="179">
        <v>386000</v>
      </c>
      <c r="D27" s="22"/>
      <c r="E27" s="179">
        <v>386000</v>
      </c>
      <c r="F27" s="22"/>
      <c r="G27" s="201">
        <v>386000</v>
      </c>
      <c r="H27" s="22"/>
      <c r="I27" s="30">
        <f>ROUND('Exhibit A-2 Federal'!Q39,-2)</f>
        <v>385100</v>
      </c>
      <c r="J27" s="22"/>
      <c r="K27" s="22">
        <f t="shared" si="1"/>
        <v>-900</v>
      </c>
      <c r="L27" s="43"/>
      <c r="M27" s="43"/>
      <c r="N27" s="179"/>
      <c r="O27" s="56"/>
      <c r="P27" s="179"/>
      <c r="Q27" s="43"/>
      <c r="R27" s="56"/>
      <c r="S27" s="43"/>
      <c r="T27" s="43"/>
      <c r="U27" s="43"/>
      <c r="V27" s="239"/>
      <c r="W27" s="239"/>
      <c r="X27" s="43"/>
      <c r="Y27" s="239"/>
      <c r="Z27" s="43"/>
      <c r="AA27" s="239"/>
      <c r="AB27" s="84"/>
      <c r="AC27" s="43"/>
      <c r="AD27" s="239"/>
      <c r="AE27" s="239"/>
      <c r="AF27" s="43"/>
      <c r="AG27" s="239"/>
      <c r="AH27" s="43"/>
      <c r="AI27" s="239"/>
    </row>
    <row r="28" spans="1:35">
      <c r="A28" s="55" t="s">
        <v>1202</v>
      </c>
      <c r="B28" s="45" t="s">
        <v>22</v>
      </c>
      <c r="C28" s="201">
        <v>0</v>
      </c>
      <c r="D28" s="22"/>
      <c r="E28" s="201">
        <v>0</v>
      </c>
      <c r="F28" s="22"/>
      <c r="G28" s="201">
        <v>0</v>
      </c>
      <c r="H28" s="22"/>
      <c r="I28" s="30">
        <f>ROUND('Exhibit A-2 Federal'!Q41,-2)</f>
        <v>0</v>
      </c>
      <c r="J28" s="22"/>
      <c r="K28" s="22">
        <f t="shared" si="1"/>
        <v>0</v>
      </c>
      <c r="L28" s="43"/>
      <c r="M28" s="43"/>
      <c r="N28" s="179"/>
      <c r="O28" s="56"/>
      <c r="P28" s="179"/>
      <c r="Q28" s="43"/>
      <c r="R28" s="56"/>
      <c r="S28" s="43"/>
      <c r="T28" s="43"/>
      <c r="U28" s="43"/>
      <c r="V28" s="239"/>
      <c r="W28" s="239"/>
      <c r="X28" s="43"/>
      <c r="Y28" s="239"/>
      <c r="Z28" s="43"/>
      <c r="AA28" s="239"/>
      <c r="AB28" s="84"/>
      <c r="AC28" s="43"/>
      <c r="AD28" s="239"/>
      <c r="AE28" s="239"/>
      <c r="AF28" s="43"/>
      <c r="AG28" s="239"/>
      <c r="AH28" s="43"/>
      <c r="AI28" s="239"/>
    </row>
    <row r="29" spans="1:35" ht="15.75">
      <c r="A29" s="55" t="s">
        <v>510</v>
      </c>
      <c r="B29" s="45" t="s">
        <v>22</v>
      </c>
      <c r="C29" s="201">
        <v>0</v>
      </c>
      <c r="D29" s="22"/>
      <c r="E29" s="201">
        <v>0</v>
      </c>
      <c r="F29" s="22"/>
      <c r="G29" s="201">
        <v>0</v>
      </c>
      <c r="H29" s="22"/>
      <c r="I29" s="19">
        <v>0</v>
      </c>
      <c r="J29" s="22"/>
      <c r="K29" s="22">
        <f t="shared" si="1"/>
        <v>0</v>
      </c>
      <c r="L29" s="84"/>
      <c r="M29" s="63"/>
      <c r="N29" s="179"/>
      <c r="O29" s="56"/>
      <c r="P29" s="179"/>
      <c r="Q29" s="43"/>
      <c r="R29" s="56"/>
      <c r="S29" s="43"/>
      <c r="T29" s="43"/>
      <c r="U29" s="43"/>
      <c r="V29" s="239"/>
      <c r="W29" s="239"/>
      <c r="X29" s="43"/>
      <c r="Y29" s="239"/>
      <c r="Z29" s="43"/>
      <c r="AA29" s="239"/>
      <c r="AB29" s="84"/>
      <c r="AC29" s="43"/>
      <c r="AD29" s="43"/>
      <c r="AE29" s="43"/>
      <c r="AF29" s="43"/>
      <c r="AG29" s="43"/>
      <c r="AH29" s="43"/>
      <c r="AI29" s="43"/>
    </row>
    <row r="30" spans="1:35" ht="15.75">
      <c r="A30" s="55" t="s">
        <v>1061</v>
      </c>
      <c r="B30" s="45" t="s">
        <v>22</v>
      </c>
      <c r="C30" s="179">
        <v>2027000</v>
      </c>
      <c r="D30" s="22"/>
      <c r="E30" s="179">
        <v>2027000</v>
      </c>
      <c r="F30" s="22"/>
      <c r="G30" s="201">
        <v>1999000</v>
      </c>
      <c r="H30" s="22"/>
      <c r="I30" s="19">
        <f>-ROUND('Exhibit A-2 Federal'!Q49,-2)</f>
        <v>2009600</v>
      </c>
      <c r="J30" s="22"/>
      <c r="K30" s="22">
        <f t="shared" si="1"/>
        <v>10600</v>
      </c>
      <c r="L30" s="84"/>
      <c r="M30" s="63"/>
      <c r="N30" s="179"/>
      <c r="O30" s="56"/>
      <c r="P30" s="179"/>
      <c r="Q30" s="43"/>
      <c r="R30" s="56"/>
      <c r="S30" s="43"/>
      <c r="T30" s="43"/>
      <c r="U30" s="43"/>
      <c r="V30" s="239"/>
      <c r="W30" s="239"/>
      <c r="X30" s="43"/>
      <c r="Y30" s="239"/>
      <c r="Z30" s="43"/>
      <c r="AA30" s="239"/>
      <c r="AB30" s="84"/>
      <c r="AC30" s="43"/>
      <c r="AD30" s="43"/>
      <c r="AE30" s="43"/>
      <c r="AF30" s="43"/>
      <c r="AG30" s="43"/>
      <c r="AH30" s="43"/>
      <c r="AI30" s="43"/>
    </row>
    <row r="31" spans="1:35" ht="15.75">
      <c r="A31" s="64" t="s">
        <v>503</v>
      </c>
      <c r="B31" s="45" t="s">
        <v>22</v>
      </c>
      <c r="C31" s="20">
        <f>ROUND(SUM(C25:C30),1)</f>
        <v>84115000</v>
      </c>
      <c r="D31" s="25"/>
      <c r="E31" s="86">
        <f>ROUND(SUM(E25:E30),1)</f>
        <v>85263000</v>
      </c>
      <c r="F31" s="25"/>
      <c r="G31" s="20">
        <f>ROUND(SUM(G25:G30),1)</f>
        <v>84923000</v>
      </c>
      <c r="H31" s="25"/>
      <c r="I31" s="20">
        <f>ROUND(SUM(I25:I30),1)</f>
        <v>84696700</v>
      </c>
      <c r="J31" s="25"/>
      <c r="K31" s="20">
        <f>ROUND(SUM(K25:K30),1)</f>
        <v>-226300</v>
      </c>
      <c r="L31" s="63"/>
      <c r="M31" s="63"/>
      <c r="N31" s="63"/>
      <c r="O31" s="63"/>
      <c r="P31" s="63"/>
      <c r="Q31" s="63"/>
      <c r="R31" s="63"/>
      <c r="S31" s="63"/>
      <c r="T31" s="63"/>
      <c r="U31" s="63"/>
      <c r="V31" s="63"/>
      <c r="W31" s="63"/>
      <c r="X31" s="63"/>
      <c r="Y31" s="63"/>
      <c r="Z31" s="63"/>
      <c r="AA31" s="63"/>
      <c r="AB31" s="63"/>
      <c r="AC31" s="63"/>
      <c r="AD31" s="63"/>
      <c r="AE31" s="63"/>
      <c r="AF31" s="63"/>
      <c r="AG31" s="63"/>
      <c r="AH31" s="63"/>
      <c r="AI31" s="63"/>
    </row>
    <row r="32" spans="1:35">
      <c r="A32" s="45"/>
      <c r="B32" s="45"/>
      <c r="C32" s="21"/>
      <c r="D32" s="22"/>
      <c r="E32" s="22"/>
      <c r="F32" s="22"/>
      <c r="G32" s="21"/>
      <c r="H32" s="22"/>
      <c r="I32" s="21"/>
      <c r="J32" s="22"/>
      <c r="K32" s="21"/>
      <c r="L32" s="43"/>
      <c r="M32" s="43"/>
      <c r="N32" s="43"/>
      <c r="O32" s="43"/>
      <c r="P32" s="43"/>
      <c r="Q32" s="43"/>
      <c r="R32" s="43"/>
      <c r="S32" s="43"/>
      <c r="T32" s="43"/>
      <c r="U32" s="43"/>
      <c r="V32" s="43"/>
      <c r="W32" s="43"/>
      <c r="X32" s="43"/>
      <c r="Y32" s="43"/>
      <c r="Z32" s="43"/>
      <c r="AA32" s="43"/>
      <c r="AB32" s="43"/>
      <c r="AC32" s="43"/>
      <c r="AD32" s="43"/>
      <c r="AE32" s="43"/>
      <c r="AF32" s="43"/>
      <c r="AG32" s="43"/>
      <c r="AH32" s="43"/>
      <c r="AI32" s="43"/>
    </row>
    <row r="33" spans="1:35" ht="15.75">
      <c r="A33" s="48" t="s">
        <v>109</v>
      </c>
      <c r="B33" s="45"/>
      <c r="C33" s="22"/>
      <c r="D33" s="22"/>
      <c r="E33" s="22"/>
      <c r="F33" s="22"/>
      <c r="G33" s="22"/>
      <c r="H33" s="22"/>
      <c r="I33" s="22"/>
      <c r="J33" s="22"/>
      <c r="K33" s="22"/>
      <c r="L33" s="43"/>
      <c r="M33" s="43"/>
      <c r="N33" s="43"/>
      <c r="O33" s="43"/>
      <c r="P33" s="43"/>
      <c r="Q33" s="43"/>
      <c r="R33" s="43"/>
      <c r="S33" s="43"/>
      <c r="T33" s="43"/>
      <c r="U33" s="43"/>
      <c r="V33" s="43"/>
      <c r="W33" s="43"/>
      <c r="X33" s="43"/>
      <c r="Y33" s="43"/>
      <c r="Z33" s="43"/>
      <c r="AA33" s="43"/>
      <c r="AB33" s="43"/>
      <c r="AC33" s="43"/>
      <c r="AD33" s="43"/>
      <c r="AE33" s="43"/>
      <c r="AF33" s="43"/>
      <c r="AG33" s="43"/>
      <c r="AH33" s="43"/>
      <c r="AI33" s="43"/>
    </row>
    <row r="34" spans="1:35" ht="15.75">
      <c r="A34" s="64" t="s">
        <v>514</v>
      </c>
      <c r="B34" s="45" t="s">
        <v>22</v>
      </c>
      <c r="C34" s="25">
        <f>ROUND(SUM(C22)-SUM(C31),1)</f>
        <v>-1558000</v>
      </c>
      <c r="D34" s="25"/>
      <c r="E34" s="256">
        <f>ROUND(SUM(E22)-SUM(E31),1)</f>
        <v>-735000</v>
      </c>
      <c r="F34" s="25"/>
      <c r="G34" s="25">
        <f>ROUND(SUM(G22)-SUM(G31),1)</f>
        <v>-823000</v>
      </c>
      <c r="H34" s="25"/>
      <c r="I34" s="25">
        <f>ROUND(SUM(I22)-SUM(I31),1)</f>
        <v>500700</v>
      </c>
      <c r="J34" s="25"/>
      <c r="K34" s="25">
        <f>ROUND(SUM(K22)-SUM(K31),1)</f>
        <v>1323700</v>
      </c>
      <c r="L34" s="63"/>
      <c r="M34" s="63"/>
      <c r="N34" s="63"/>
      <c r="O34" s="63"/>
      <c r="P34" s="63"/>
      <c r="Q34" s="63"/>
      <c r="R34" s="63"/>
      <c r="S34" s="63"/>
      <c r="T34" s="63"/>
      <c r="U34" s="63"/>
      <c r="V34" s="63"/>
      <c r="W34" s="63"/>
      <c r="X34" s="63"/>
      <c r="Y34" s="63"/>
      <c r="Z34" s="63"/>
      <c r="AA34" s="63"/>
      <c r="AB34" s="63"/>
      <c r="AC34" s="63"/>
      <c r="AD34" s="63"/>
      <c r="AE34" s="63"/>
      <c r="AF34" s="63"/>
      <c r="AG34" s="63"/>
      <c r="AH34" s="63"/>
      <c r="AI34" s="63"/>
    </row>
    <row r="35" spans="1:35">
      <c r="A35" s="45"/>
      <c r="B35" s="45"/>
      <c r="C35" s="21"/>
      <c r="D35" s="22"/>
      <c r="E35" s="22"/>
      <c r="F35" s="22"/>
      <c r="G35" s="21"/>
      <c r="H35" s="22"/>
      <c r="I35" s="21"/>
      <c r="J35" s="22"/>
      <c r="K35" s="21"/>
      <c r="L35" s="43"/>
      <c r="M35" s="43"/>
      <c r="N35" s="43"/>
      <c r="O35" s="43"/>
      <c r="P35" s="43"/>
      <c r="Q35" s="43"/>
      <c r="R35" s="43"/>
      <c r="S35" s="43"/>
      <c r="T35" s="43"/>
      <c r="U35" s="43"/>
      <c r="V35" s="43"/>
      <c r="W35" s="43"/>
      <c r="X35" s="43"/>
      <c r="Y35" s="43"/>
      <c r="Z35" s="43"/>
      <c r="AA35" s="43"/>
      <c r="AB35" s="43"/>
      <c r="AC35" s="43"/>
      <c r="AD35" s="43"/>
      <c r="AE35" s="43"/>
      <c r="AF35" s="43"/>
      <c r="AG35" s="43"/>
      <c r="AH35" s="43"/>
      <c r="AI35" s="43"/>
    </row>
    <row r="36" spans="1:35" ht="24" customHeight="1">
      <c r="A36" s="64" t="s">
        <v>966</v>
      </c>
      <c r="B36" s="2" t="s">
        <v>22</v>
      </c>
      <c r="C36" s="25">
        <v>14326000</v>
      </c>
      <c r="D36" s="257"/>
      <c r="E36" s="25">
        <v>14326000</v>
      </c>
      <c r="F36" s="257"/>
      <c r="G36" s="25">
        <v>14326000</v>
      </c>
      <c r="H36" s="257"/>
      <c r="I36" s="25">
        <f>ROUND('Exhibit A-2 Federal'!Q56,-2)</f>
        <v>14325700</v>
      </c>
      <c r="J36" s="257"/>
      <c r="K36" s="25">
        <f>ROUND(SUM(I36)-SUM(G36),1)</f>
        <v>-300</v>
      </c>
      <c r="L36" s="63"/>
      <c r="M36" s="2"/>
      <c r="N36" s="63"/>
      <c r="P36" s="63"/>
      <c r="R36" s="63"/>
      <c r="T36" s="63"/>
    </row>
    <row r="37" spans="1:35" ht="24.75" customHeight="1" thickBot="1">
      <c r="A37" s="64" t="s">
        <v>967</v>
      </c>
      <c r="B37" s="45" t="s">
        <v>22</v>
      </c>
      <c r="C37" s="259">
        <f>ROUND(SUM(C33:C36),1)</f>
        <v>12768000</v>
      </c>
      <c r="D37" s="60"/>
      <c r="E37" s="259">
        <f>ROUND(SUM(E33:E36),1)</f>
        <v>13591000</v>
      </c>
      <c r="F37" s="60"/>
      <c r="G37" s="259">
        <f>ROUND(SUM(G33:G36),1)</f>
        <v>13503000</v>
      </c>
      <c r="H37" s="60"/>
      <c r="I37" s="259">
        <f>ROUND(SUM(I34:I36),1)</f>
        <v>14826400</v>
      </c>
      <c r="J37" s="60"/>
      <c r="K37" s="259">
        <f>ROUND(SUM(K34:K36),1)</f>
        <v>1323400</v>
      </c>
      <c r="L37" s="63"/>
      <c r="M37" s="49"/>
      <c r="N37" s="63"/>
      <c r="O37" s="59"/>
      <c r="P37" s="63"/>
      <c r="Q37" s="59"/>
      <c r="R37" s="63"/>
      <c r="S37" s="59"/>
      <c r="T37" s="63"/>
    </row>
    <row r="38" spans="1:35" ht="15.75" thickTop="1">
      <c r="A38" s="1"/>
      <c r="B38" s="2"/>
      <c r="C38" s="258"/>
      <c r="D38" s="257"/>
      <c r="E38" s="257"/>
      <c r="F38" s="257"/>
      <c r="G38" s="257"/>
      <c r="H38" s="257"/>
      <c r="I38" s="257"/>
      <c r="J38" s="257"/>
      <c r="K38" s="257"/>
    </row>
    <row r="39" spans="1:35">
      <c r="A39" s="564"/>
      <c r="B39" s="2"/>
      <c r="C39" s="22"/>
      <c r="D39" s="257"/>
      <c r="E39" s="257"/>
      <c r="F39" s="257"/>
      <c r="G39" s="257"/>
      <c r="H39" s="257"/>
      <c r="I39" s="257"/>
      <c r="J39" s="257"/>
      <c r="K39" s="257"/>
    </row>
    <row r="40" spans="1:35">
      <c r="A40" s="1"/>
      <c r="B40" s="2"/>
      <c r="C40" s="22"/>
      <c r="D40" s="257"/>
      <c r="E40" s="257"/>
      <c r="F40" s="257"/>
      <c r="G40" s="257"/>
      <c r="H40" s="257"/>
      <c r="I40" s="257"/>
      <c r="J40" s="257"/>
      <c r="K40" s="257"/>
    </row>
    <row r="41" spans="1:35" ht="15.75">
      <c r="A41" s="406"/>
      <c r="C41" s="257"/>
      <c r="D41" s="257"/>
      <c r="E41" s="257"/>
      <c r="F41" s="257"/>
      <c r="G41" s="257"/>
      <c r="H41" s="257"/>
      <c r="I41" s="257"/>
      <c r="J41" s="257"/>
      <c r="K41" s="257"/>
    </row>
    <row r="42" spans="1:35" ht="15.75">
      <c r="A42" s="406"/>
      <c r="C42" s="257"/>
      <c r="D42" s="257"/>
      <c r="E42" s="257"/>
      <c r="F42" s="257"/>
      <c r="G42" s="257"/>
      <c r="H42" s="257"/>
      <c r="I42" s="257" t="s">
        <v>22</v>
      </c>
      <c r="J42" s="257"/>
      <c r="K42" s="257"/>
    </row>
    <row r="43" spans="1:35">
      <c r="C43" s="257"/>
      <c r="D43" s="257"/>
      <c r="E43" s="257"/>
      <c r="F43" s="257"/>
      <c r="G43" s="257"/>
      <c r="H43" s="257"/>
      <c r="I43" s="257"/>
      <c r="J43" s="257"/>
      <c r="K43" s="257"/>
    </row>
    <row r="44" spans="1:35">
      <c r="C44" s="257"/>
      <c r="D44" s="257"/>
      <c r="E44" s="257"/>
      <c r="F44" s="257"/>
      <c r="G44" s="257"/>
      <c r="H44" s="257"/>
      <c r="I44" s="257"/>
      <c r="J44" s="257"/>
      <c r="K44" s="257"/>
    </row>
    <row r="45" spans="1:35">
      <c r="C45" s="257"/>
      <c r="D45" s="257"/>
      <c r="E45" s="257"/>
      <c r="F45" s="257"/>
      <c r="G45" s="257"/>
      <c r="H45" s="257"/>
      <c r="I45" s="257"/>
      <c r="J45" s="257"/>
      <c r="K45" s="257"/>
    </row>
    <row r="46" spans="1:35">
      <c r="C46" s="257"/>
      <c r="D46" s="257"/>
      <c r="E46" s="257"/>
      <c r="F46" s="257"/>
      <c r="G46" s="257"/>
      <c r="H46" s="257"/>
      <c r="I46" s="257"/>
      <c r="J46" s="257"/>
      <c r="K46" s="257"/>
    </row>
  </sheetData>
  <mergeCells count="2">
    <mergeCell ref="C12:K12"/>
    <mergeCell ref="C15:G15"/>
  </mergeCells>
  <pageMargins left="1" right="0.46" top="0.65" bottom="0.25" header="0.5" footer="0.25"/>
  <pageSetup scale="75" orientation="landscape" r:id="rId1"/>
  <headerFooter scaleWithDoc="0">
    <oddFooter>&amp;R&amp;8 15</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88</vt:i4>
      </vt:variant>
    </vt:vector>
  </HeadingPairs>
  <TitlesOfParts>
    <vt:vector size="122"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1 - 10</vt:lpstr>
      <vt:lpstr>Footnote 11</vt:lpstr>
      <vt:lpstr>Footnote 12</vt:lpstr>
      <vt:lpstr>Footnote 13</vt:lpstr>
      <vt:lpstr>Footnote 14</vt:lpstr>
      <vt:lpstr>Footnote 15</vt:lpstr>
      <vt:lpstr>Footnote 16</vt:lpstr>
      <vt:lpstr>Footnote 17</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lpstr>'Exhibit A Supplemental'!_1EXHIBIT_A</vt:lpstr>
      <vt:lpstr>_1EXHIBIT_A</vt:lpstr>
      <vt:lpstr>_1EXHIBIT_C</vt:lpstr>
      <vt:lpstr>Exh_B_2_print</vt:lpstr>
      <vt:lpstr>Exh_C</vt:lpstr>
      <vt:lpstr>Exh_C_1_print</vt:lpstr>
      <vt:lpstr>Exh_C_2_print</vt:lpstr>
      <vt:lpstr>EXHIBIT_A3</vt:lpstr>
      <vt:lpstr>ExhibitB</vt:lpstr>
      <vt:lpstr>'Exhibit A-3'!Page_1</vt:lpstr>
      <vt:lpstr>'Exhibit A-4 '!Page_1</vt:lpstr>
      <vt:lpstr>'Exhibit A-4  State - Federal'!Page_1</vt:lpstr>
      <vt:lpstr>Page_1</vt:lpstr>
      <vt:lpstr>'Exhibit A-3'!Page_2</vt:lpstr>
      <vt:lpstr>'Exhibit A-4 '!Page_2</vt:lpstr>
      <vt:lpstr>Page_2</vt:lpstr>
      <vt:lpstr>'Exhibit A-4 '!Page_3</vt:lpstr>
      <vt:lpstr>'Exhibit A-4 '!Page_4</vt:lpstr>
      <vt:lpstr>'Exhibit A-4 '!Page_5</vt:lpstr>
      <vt:lpstr>'Exhibit A-4 '!Page_6</vt:lpstr>
      <vt:lpstr>'Exhibit A-4 '!Page_7</vt:lpstr>
      <vt:lpstr>'Exhibit A-4  State - Federal'!Page_8</vt:lpstr>
      <vt:lpstr>'Exhibit A-2 Federal'!PAGE1</vt:lpstr>
      <vt:lpstr>'Exhibit B-2'!Page1</vt:lpstr>
      <vt:lpstr>'Exhibit C-4'!Page1</vt:lpstr>
      <vt:lpstr>'Table of Contents'!page1</vt:lpstr>
      <vt:lpstr>PAGE1</vt:lpstr>
      <vt:lpstr>'Exhibit A-2 Federal'!PAGE10</vt:lpstr>
      <vt:lpstr>PAGE10</vt:lpstr>
      <vt:lpstr>PAGE11</vt:lpstr>
      <vt:lpstr>'Exhibit C-4'!Page2</vt:lpstr>
      <vt:lpstr>PAGE2</vt:lpstr>
      <vt:lpstr>'Exhibit C-4'!Page3</vt:lpstr>
      <vt:lpstr>PAGE3</vt:lpstr>
      <vt:lpstr>'Exhibit A-2 Federal'!PAGE4</vt:lpstr>
      <vt:lpstr>PAGE4</vt:lpstr>
      <vt:lpstr>'Exhibit C-4'!Page5</vt:lpstr>
      <vt:lpstr>PAGE5</vt:lpstr>
      <vt:lpstr>'Exhibit C-4'!Page6</vt:lpstr>
      <vt:lpstr>PAGE6</vt:lpstr>
      <vt:lpstr>'Exhibit C-4'!Page7</vt:lpstr>
      <vt:lpstr>PAGE7</vt:lpstr>
      <vt:lpstr>PAGE8</vt:lpstr>
      <vt:lpstr>PAGE9</vt:lpstr>
      <vt:lpstr>PG1NEW</vt:lpstr>
      <vt:lpstr>'Exhibit A'!Print_Area</vt:lpstr>
      <vt:lpstr>'Exhibit A Supplemental'!Print_Area</vt:lpstr>
      <vt:lpstr>'Exhibit A-1'!Print_Area</vt:lpstr>
      <vt:lpstr>'Exhibit A-2 Federal'!Print_Area</vt:lpstr>
      <vt:lpstr>'Exhibit A-2 State'!Print_Area</vt:lpstr>
      <vt:lpstr>'Exhibit A-2 Summary'!Print_Area</vt:lpstr>
      <vt:lpstr>'Exhibit A-3'!Print_Area</vt:lpstr>
      <vt:lpstr>'Exhibit A-4 '!Print_Area</vt:lpstr>
      <vt:lpstr>'Exhibit A-4  State - Federal'!Print_Area</vt:lpstr>
      <vt:lpstr>'Exhibit B'!Print_Area</vt:lpstr>
      <vt:lpstr>'Exhibit B-1'!Print_Area</vt:lpstr>
      <vt:lpstr>'Exhibit B-2'!Print_Area</vt:lpstr>
      <vt:lpstr>'Exhibit C'!Print_Area</vt:lpstr>
      <vt:lpstr>'Exhibit C-1'!Print_Area</vt:lpstr>
      <vt:lpstr>'Exhibit C-2'!Print_Area</vt:lpstr>
      <vt:lpstr>'Exhibit C-3'!Print_Area</vt:lpstr>
      <vt:lpstr>'Exhibit C-4'!Print_Area</vt:lpstr>
      <vt:lpstr>'Exhibit D Capital'!Print_Area</vt:lpstr>
      <vt:lpstr>'Exhibit D Capital Federal'!Print_Area</vt:lpstr>
      <vt:lpstr>'Exhibit D Capital State'!Print_Area</vt:lpstr>
      <vt:lpstr>'Exhibit D Debt'!Print_Area</vt:lpstr>
      <vt:lpstr>'Exhibit D General'!Print_Area</vt:lpstr>
      <vt:lpstr>'Exhibit D Special'!Print_Area</vt:lpstr>
      <vt:lpstr>'Exhibit D Special Federal'!Print_Area</vt:lpstr>
      <vt:lpstr>'Exhibit D Special State'!Print_Area</vt:lpstr>
      <vt:lpstr>'Footnote 11'!Print_Area</vt:lpstr>
      <vt:lpstr>'Footnote 12'!Print_Area</vt:lpstr>
      <vt:lpstr>'Footnote 13'!Print_Area</vt:lpstr>
      <vt:lpstr>'Footnote 14'!Print_Area</vt:lpstr>
      <vt:lpstr>'Footnote 15'!Print_Area</vt:lpstr>
      <vt:lpstr>'Footnote 16'!Print_Area</vt:lpstr>
      <vt:lpstr>'Footnote 17'!Print_Area</vt:lpstr>
      <vt:lpstr>'Footnotes 1 - 10'!Print_Area</vt:lpstr>
      <vt:lpstr>'Table of Contents'!Print_Area</vt:lpstr>
      <vt:lpstr>Print_Area</vt:lpstr>
      <vt:lpstr>'Exhibit A-1'!Print_Titles</vt:lpstr>
      <vt:lpstr>'Exhibit A-2 Federal'!Print_Titles</vt:lpstr>
      <vt:lpstr>'Exhibit A-2 State'!Print_Titles</vt:lpstr>
      <vt:lpstr>'Exhibit A-3'!Print_Titles</vt:lpstr>
      <vt:lpstr>'Exhibit A-4 '!Print_Titles</vt:lpstr>
      <vt:lpstr>'Exhibit A-4  State - Federal'!Print_Titles</vt:lpstr>
      <vt:lpstr>'Exhibit B-1'!Print_Titles</vt:lpstr>
      <vt:lpstr>'Exhibit C-4'!Print_Titles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2023-07-19T12:52:13Z</dcterms:created>
  <dcterms:modified xsi:type="dcterms:W3CDTF">2023-07-19T12:52:29Z</dcterms:modified>
</cp:coreProperties>
</file>